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P:\Proyectos\3089307_HUELLA_CARBONO_21_25\03. DOCUMENTACIÓN PUBLICADA  O PENDIENTE DE PUBLICAR\futuras versiones\0. Para publicar junio 2023\"/>
    </mc:Choice>
  </mc:AlternateContent>
  <bookViews>
    <workbookView xWindow="0" yWindow="0" windowWidth="25200" windowHeight="11850" tabRatio="909"/>
  </bookViews>
  <sheets>
    <sheet name="CONTENIDO" sheetId="61" r:id="rId1"/>
    <sheet name="1.Datos generales municipio" sheetId="52" r:id="rId2"/>
    <sheet name="2. Hoja de trabajo. Consumos" sheetId="56" r:id="rId3"/>
    <sheet name="3. Instalaciones fijas" sheetId="62" r:id="rId4"/>
    <sheet name="4. Vehículos y maquinaria" sheetId="60" r:id="rId5"/>
    <sheet name="5. Emisiones Fugitivas" sheetId="27" r:id="rId6"/>
    <sheet name="6. Información adicional" sheetId="40" r:id="rId7"/>
    <sheet name="7.Electricidad y otras energías" sheetId="65" r:id="rId8"/>
    <sheet name="8. Informe final. Resultados" sheetId="68" r:id="rId9"/>
    <sheet name="9. Factores de emisión" sheetId="70" r:id="rId10"/>
    <sheet name="10. Revisiones calculadora" sheetId="49" r:id="rId11"/>
    <sheet name="Datos" sheetId="66" state="hidden" r:id="rId12"/>
  </sheets>
  <externalReferences>
    <externalReference r:id="rId13"/>
  </externalReferences>
  <definedNames>
    <definedName name="_Com2007">Datos!$M$752:$M$766</definedName>
    <definedName name="_Com2008">Datos!$O$752:$O$764</definedName>
    <definedName name="_Com2009">Datos!$Q$752:$Q$769</definedName>
    <definedName name="_Com2010">Datos!$S$752:$S$771</definedName>
    <definedName name="_Com2011">Datos!$U$752:$U$776</definedName>
    <definedName name="_Com2012">Datos!$W$752:$W$778</definedName>
    <definedName name="_Com2013">Datos!$Y$752:$Y$788</definedName>
    <definedName name="_Com2014">Datos!$AA$752:$AA$794</definedName>
    <definedName name="_Com2015">Datos!$AC$752:$AC$818</definedName>
    <definedName name="_Com2016">Datos!$AE$752:$AE$871</definedName>
    <definedName name="_Com2017">Datos!$AG$752:$AG$875</definedName>
    <definedName name="_Com2018">Datos!$AI$752:$AI$926</definedName>
    <definedName name="_Com2019">Datos!$AK$752:$AK$951</definedName>
    <definedName name="_Com2020">Datos!$AM$752:$AM$996</definedName>
    <definedName name="_Com2021">Datos!$AO$752:$AO$987</definedName>
    <definedName name="_Com2022">Datos!$AQ$752:$AQ$941</definedName>
    <definedName name="_xlnm._FilterDatabase" localSheetId="11" hidden="1">Datos!$C$178:$E$218</definedName>
    <definedName name="_Mix2007">Datos!$N$752:$N$766</definedName>
    <definedName name="_Mix2008">Datos!$P$752:$P$764</definedName>
    <definedName name="_Mix2009">Datos!$R$752:$R$769</definedName>
    <definedName name="_Mix2010">Datos!$T$752:$T$771</definedName>
    <definedName name="_Mix2011">Datos!$V$752:$V$776</definedName>
    <definedName name="_Mix2012">Datos!$X$752:$X$778</definedName>
    <definedName name="_Mix2013">Datos!$Z$752:$Z$788</definedName>
    <definedName name="_Mix2014">Datos!$AB$752:$AB$794</definedName>
    <definedName name="_Mix2015">Datos!$AD$752:$AD$818</definedName>
    <definedName name="_Mix2016">Datos!$AF$752:$AF$871</definedName>
    <definedName name="_Mix2017">Datos!$AH$752:$AH$875</definedName>
    <definedName name="_Mix2018">Datos!$AJ$752:$AJ$926</definedName>
    <definedName name="_Mix2019">Datos!$AL$752:$AL$951</definedName>
    <definedName name="_Mix2020">Datos!$AN$752:$AN$996</definedName>
    <definedName name="_Mix2021">Datos!$AP$752:$AP$987</definedName>
    <definedName name="_Mix2022">Datos!$AR$752:$AR$941</definedName>
    <definedName name="Año">Datos!$C$13:$C$28</definedName>
    <definedName name="Categoría_actividades">Datos!#REF!</definedName>
    <definedName name="Categoría_Veh">Datos!$C$224:$C$227</definedName>
    <definedName name="Comb_fijas">Datos!$C$104:$C$125</definedName>
    <definedName name="Comb_Maq_1_2007">Datos!$C$537:$C$539</definedName>
    <definedName name="Comb_Maq_1_2008">Datos!$F$537:$F$539</definedName>
    <definedName name="Comb_Maq_1_2009">Datos!$I$537:$I$539</definedName>
    <definedName name="Comb_Maq_1_2010">Datos!$L$537:$L$539</definedName>
    <definedName name="Comb_Maq_1_2011">Datos!$O$537:$O$539</definedName>
    <definedName name="Comb_Maq_1_2012">Datos!$R$537:$R$539</definedName>
    <definedName name="Comb_Maq_1_2013">Datos!$U$537:$U$539</definedName>
    <definedName name="Comb_Maq_1_2014">Datos!$X$537:$X$539</definedName>
    <definedName name="Comb_Maq_1_2015">Datos!$AA$537:$AA$539</definedName>
    <definedName name="Comb_Maq_1_2016">Datos!$AD$537:$AD$539</definedName>
    <definedName name="Comb_Maq_1_2017">Datos!$AG$537:$AG$539</definedName>
    <definedName name="Comb_Maq_1_2018">Datos!$AJ$537:$AJ$539</definedName>
    <definedName name="Comb_Maq_1_2019">Datos!$AM$537:$AM$543</definedName>
    <definedName name="Comb_Maq_1_2020">Datos!$AP$537:$AP$543</definedName>
    <definedName name="Comb_Maq_1_2021">Datos!$AS$537:$AS$543</definedName>
    <definedName name="Comb_Maq_1_2022">Datos!$AV$537:$AV$543</definedName>
    <definedName name="Comb_Maq_2_2007">Datos!$D$537:$D$540</definedName>
    <definedName name="Comb_Maq_2_2008">Datos!$G$537:$G$540</definedName>
    <definedName name="Comb_Maq_2_2009">Datos!$J$537:$J$540</definedName>
    <definedName name="Comb_Maq_2_2010">Datos!$M$537:$M$540</definedName>
    <definedName name="Comb_Maq_2_2011">Datos!$P$537:$P$540</definedName>
    <definedName name="Comb_Maq_2_2012">Datos!$S$537:$S$540</definedName>
    <definedName name="Comb_Maq_2_2013">Datos!$V$537:$V$540</definedName>
    <definedName name="Comb_Maq_2_2014">Datos!$Y$537:$Y$540</definedName>
    <definedName name="Comb_Maq_2_2015">Datos!$AB$537:$AB$540</definedName>
    <definedName name="Comb_Maq_2_2016">Datos!$AE$537:$AE$540</definedName>
    <definedName name="Comb_Maq_2_2017">Datos!$AH$537:$AH$540</definedName>
    <definedName name="Comb_Maq_2_2018">Datos!$AK$537:$AK$540</definedName>
    <definedName name="Comb_Maq_2_2019">Datos!$AN$537:$AN$547</definedName>
    <definedName name="Comb_Maq_2_2020">Datos!$AQ$537:$AQ$547</definedName>
    <definedName name="Comb_Maq_2_2021">Datos!$AT$537:$AT$547</definedName>
    <definedName name="Comb_Maq_2_2022">Datos!$AW$537:$AW$547</definedName>
    <definedName name="Comb_Maq_3_2007">Datos!$E$537:$E$540</definedName>
    <definedName name="Comb_Maq_3_2008">Datos!$H$537:$H$540</definedName>
    <definedName name="Comb_Maq_3_2009">Datos!$K$537:$K$540</definedName>
    <definedName name="Comb_Maq_3_2010">Datos!$N$537:$N$540</definedName>
    <definedName name="Comb_Maq_3_2011">Datos!$Q$537:$Q$540</definedName>
    <definedName name="Comb_Maq_3_2012">Datos!$T$537:$T$540</definedName>
    <definedName name="Comb_Maq_3_2013">Datos!$W$537:$W$540</definedName>
    <definedName name="Comb_Maq_3_2014">Datos!$Z$537:$Z$540</definedName>
    <definedName name="Comb_Maq_3_2015">Datos!$AC$537:$AC$540</definedName>
    <definedName name="Comb_Maq_3_2016">Datos!$AF$537:$AF$540</definedName>
    <definedName name="Comb_Maq_3_2017">Datos!$AI$537:$AI$540</definedName>
    <definedName name="Comb_Maq_3_2018">Datos!$AL$537:$AL$540</definedName>
    <definedName name="Comb_Maq_3_2019">Datos!$AO$537:$AO$547</definedName>
    <definedName name="Comb_Maq_3_2020">Datos!$AR$537:$AR$547</definedName>
    <definedName name="Comb_Maq_3_2021">Datos!$AU$537:$AU$547</definedName>
    <definedName name="Comb_Maq_3_2022">Datos!$AX$537:$AX$547</definedName>
    <definedName name="Comb_Veh_1_2007">Datos!$C$250:$C$254</definedName>
    <definedName name="Comb_Veh_1_2008">Datos!$G$250:$G$254</definedName>
    <definedName name="Comb_Veh_1_2009">Datos!$K$250:$K$254</definedName>
    <definedName name="Comb_Veh_1_2010">Datos!$O$250:$O$254</definedName>
    <definedName name="Comb_Veh_1_2011">Datos!$S$250:$S$254</definedName>
    <definedName name="Comb_Veh_1_2012">Datos!$W$250:$W$254</definedName>
    <definedName name="Comb_Veh_1_2013">Datos!$AA$250:$AA$254</definedName>
    <definedName name="Comb_Veh_1_2014">Datos!$AE$250:$AE$254</definedName>
    <definedName name="Comb_Veh_1_2015">Datos!$AI$250:$AI$254</definedName>
    <definedName name="Comb_Veh_1_2016">Datos!$AM$250:$AM$254</definedName>
    <definedName name="Comb_Veh_1_2017">Datos!$AQ$250:$AQ$254</definedName>
    <definedName name="Comb_Veh_1_2018">Datos!$AU$250:$AU$254</definedName>
    <definedName name="Comb_Veh_1_2019">Datos!$AY$250:$AY$261</definedName>
    <definedName name="Comb_Veh_1_2020">Datos!$BC$250:$BC$261</definedName>
    <definedName name="Comb_Veh_1_2021">Datos!$BG$250:$BG$261</definedName>
    <definedName name="Comb_Veh_1_2022">Datos!$BK$250:$BK$261</definedName>
    <definedName name="Comb_Veh_2_2007">Datos!$D$250:$D$252</definedName>
    <definedName name="Comb_Veh_2_2008">Datos!$H$250:$H$252</definedName>
    <definedName name="Comb_Veh_2_2009">Datos!$L$250:$L$252</definedName>
    <definedName name="Comb_Veh_2_2010">Datos!$P$250:$P$252</definedName>
    <definedName name="Comb_Veh_2_2011">Datos!$T$250:$T$252</definedName>
    <definedName name="Comb_Veh_2_2012">Datos!$X$250:$X$252</definedName>
    <definedName name="Comb_Veh_2_2013">Datos!$AB$250:$AB$252</definedName>
    <definedName name="Comb_Veh_2_2014">Datos!$AF$250:$AF$252</definedName>
    <definedName name="Comb_Veh_2_2015">Datos!$AJ$250:$AJ$252</definedName>
    <definedName name="Comb_Veh_2_2016">Datos!$AN$250:$AN$252</definedName>
    <definedName name="Comb_Veh_2_2017">Datos!$AR$250:$AR$252</definedName>
    <definedName name="Comb_Veh_2_2018">Datos!$AV$250:$AV$252</definedName>
    <definedName name="Comb_Veh_2_2019">Datos!$AZ$250:$AZ$259</definedName>
    <definedName name="Comb_Veh_2_2020">Datos!$BD$250:$BD$259</definedName>
    <definedName name="Comb_Veh_2_2021">Datos!$BH$250:$BH$259</definedName>
    <definedName name="Comb_Veh_2_2022">Datos!$BL$250:$BL$259</definedName>
    <definedName name="Comb_Veh_3_2007">Datos!$E$250:$E$253</definedName>
    <definedName name="Comb_Veh_3_2008">Datos!$I$250:$I$253</definedName>
    <definedName name="Comb_Veh_3_2009">Datos!$M$250:$M$253</definedName>
    <definedName name="Comb_Veh_3_2010">Datos!$Q$250:$Q$253</definedName>
    <definedName name="Comb_Veh_3_2011">Datos!$U$250:$U$253</definedName>
    <definedName name="Comb_Veh_3_2012">Datos!$Y$250:$Y$253</definedName>
    <definedName name="Comb_Veh_3_2013">Datos!$AC$250:$AC$253</definedName>
    <definedName name="Comb_Veh_3_2014">Datos!$AG$250:$AG$253</definedName>
    <definedName name="Comb_Veh_3_2015">Datos!$AK$250:$AK$253</definedName>
    <definedName name="Comb_Veh_3_2016">Datos!$AO$250:$AO$253</definedName>
    <definedName name="Comb_Veh_3_2017">Datos!$AS$250:$AS$253</definedName>
    <definedName name="Comb_Veh_3_2018">Datos!$AW$250:$AW$253</definedName>
    <definedName name="Comb_Veh_3_2019">Datos!$BA$250:$BA$260</definedName>
    <definedName name="Comb_Veh_3_2020">Datos!$BE$250:$BE$260</definedName>
    <definedName name="Comb_Veh_3_2021">Datos!$BI$250:$BI$260</definedName>
    <definedName name="Comb_Veh_3_2022">Datos!$BM$250:$BM$260</definedName>
    <definedName name="Comb_Veh_4_2007">Datos!$F$250:$F$251</definedName>
    <definedName name="Comb_Veh_4_2008">Datos!$J$250:$J$251</definedName>
    <definedName name="Comb_Veh_4_2009">Datos!$N$250:$N$251</definedName>
    <definedName name="Comb_Veh_4_2010">Datos!$R$250:$R$251</definedName>
    <definedName name="Comb_Veh_4_2011">Datos!$V$250:$V$251</definedName>
    <definedName name="Comb_Veh_4_2012">Datos!$Z$250:$Z$251</definedName>
    <definedName name="Comb_Veh_4_2013">Datos!$AD$250:$AD$251</definedName>
    <definedName name="Comb_Veh_4_2014">Datos!$AH$250:$AH$251</definedName>
    <definedName name="Comb_Veh_4_2015">Datos!$AL$250:$AL$251</definedName>
    <definedName name="Comb_Veh_4_2016">Datos!$AP$250:$AP$251</definedName>
    <definedName name="Comb_Veh_4_2017">Datos!$AT$250:$AT$251</definedName>
    <definedName name="Comb_Veh_4_2018">Datos!$AX$250:$AX$251</definedName>
    <definedName name="Comb_Veh_4_2019">Datos!$BB$250:$BB$254</definedName>
    <definedName name="Comb_Veh_4_2020">Datos!$BF$250:$BF$254</definedName>
    <definedName name="Comb_Veh_4_2021">Datos!$BJ$250:$BJ$254</definedName>
    <definedName name="Comb_Veh_4_2022">Datos!$BN$250:$BN$254</definedName>
    <definedName name="Comb_Veh_Turismos_2007">Datos!$C$250:$C$253</definedName>
    <definedName name="Comb_Veh_Vehículoscomercialesligeros_2007">Datos!$D$250:$D$252</definedName>
    <definedName name="Comb_VehA2_1_2007">Datos!$C$342:$C$346</definedName>
    <definedName name="Comb_VehA2_1_2008">Datos!$G$342:$G$346</definedName>
    <definedName name="Comb_VehA2_1_2009">Datos!$K$342:$K$346</definedName>
    <definedName name="Comb_VehA2_1_2010">Datos!$O$342:$O$346</definedName>
    <definedName name="Comb_VehA2_1_2011">Datos!$S$342:$S$346</definedName>
    <definedName name="Comb_VehA2_1_2012">Datos!$W$342:$W$346</definedName>
    <definedName name="Comb_VehA2_1_2013">Datos!$AA$342:$AA$346</definedName>
    <definedName name="Comb_VehA2_1_2014">Datos!$AE$342:$AE$346</definedName>
    <definedName name="Comb_VehA2_1_2015">Datos!$AI$342:$AI$346</definedName>
    <definedName name="Comb_VehA2_1_2016">Datos!$AM$342:$AM$346</definedName>
    <definedName name="Comb_VehA2_1_2017">Datos!$AQ$342:$AQ$346</definedName>
    <definedName name="Comb_VehA2_1_2018">Datos!$AU$342:$AU$346</definedName>
    <definedName name="Comb_VehA2_1_2019">Datos!$AY$342:$AY$346</definedName>
    <definedName name="Comb_VehA2_1_2020">Datos!$BC$342:$BC$346</definedName>
    <definedName name="Comb_VehA2_1_2021">Datos!$BG$342:$BG$346</definedName>
    <definedName name="Comb_VehA2_1_2022">Datos!$BK$342:$BK$346</definedName>
    <definedName name="Comb_VehA2_2_2007">Datos!$D$342:$D$344</definedName>
    <definedName name="Comb_VehA2_2_2008">Datos!$H$342:$H$344</definedName>
    <definedName name="Comb_VehA2_2_2009">Datos!$L$342:$L$344</definedName>
    <definedName name="Comb_VehA2_2_2010">Datos!$P$342:$P$344</definedName>
    <definedName name="Comb_VehA2_2_2011">Datos!$T$342:$T$344</definedName>
    <definedName name="Comb_VehA2_2_2012">Datos!$X$342:$X$344</definedName>
    <definedName name="Comb_VehA2_2_2013">Datos!$AB$342:$AB$344</definedName>
    <definedName name="Comb_VehA2_2_2014">Datos!$AF$342:$AF$344</definedName>
    <definedName name="Comb_VehA2_2_2015">Datos!$AJ$342:$AJ$344</definedName>
    <definedName name="Comb_VehA2_2_2016">Datos!$AN$342:$AN$344</definedName>
    <definedName name="Comb_VehA2_2_2017">Datos!$AR$342:$AR$344</definedName>
    <definedName name="Comb_VehA2_2_2018">Datos!$AV$342:$AV$344</definedName>
    <definedName name="Comb_VehA2_2_2019">Datos!$AZ$342:$AZ$344</definedName>
    <definedName name="Comb_VehA2_2_2020">Datos!$BD$342:$BD$344</definedName>
    <definedName name="Comb_VehA2_2_2021">Datos!$BH$342:$BH$344</definedName>
    <definedName name="Comb_VehA2_2_2022">Datos!$BL$342:$BL$344</definedName>
    <definedName name="Comb_VehA2_3_2007">Datos!$E$342:$E$345</definedName>
    <definedName name="Comb_VehA2_3_2008">Datos!$I$342:$I$345</definedName>
    <definedName name="Comb_VehA2_3_2009">Datos!$M$342:$M$345</definedName>
    <definedName name="Comb_VehA2_3_2010">Datos!$Q$342:$Q$345</definedName>
    <definedName name="Comb_VehA2_3_2011">Datos!$U$342:$U$345</definedName>
    <definedName name="Comb_VehA2_3_2012">Datos!$Y$342:$Y$345</definedName>
    <definedName name="Comb_VehA2_3_2013">Datos!$AC$342:$AC$345</definedName>
    <definedName name="Comb_VehA2_3_2014">Datos!$AG$342:$AG$345</definedName>
    <definedName name="Comb_VehA2_3_2015">Datos!$AK$342:$AK$345</definedName>
    <definedName name="Comb_VehA2_3_2016">Datos!$AO$342:$AO$345</definedName>
    <definedName name="Comb_VehA2_3_2017">Datos!$AS$342:$AS$345</definedName>
    <definedName name="Comb_VehA2_3_2018">Datos!$AW$342:$AW$345</definedName>
    <definedName name="Comb_VehA2_3_2019">Datos!$BA$342:$BA$345</definedName>
    <definedName name="Comb_VehA2_3_2020">Datos!$BE$342:$BE$345</definedName>
    <definedName name="Comb_VehA2_3_2021">Datos!$BI$342:$BI$345</definedName>
    <definedName name="Comb_VehA2_3_2022">Datos!$BM$342:$BM$345</definedName>
    <definedName name="Comb_VehA2_4_2007">Datos!$F$342:$F$343</definedName>
    <definedName name="Comb_VehA2_4_2008">Datos!$J$342:$J$343</definedName>
    <definedName name="Comb_VehA2_4_2009">Datos!$N$342:$N$343</definedName>
    <definedName name="Comb_VehA2_4_2010">Datos!$R$342:$R$343</definedName>
    <definedName name="Comb_VehA2_4_2011">Datos!$V$342:$V$343</definedName>
    <definedName name="Comb_VehA2_4_2012">Datos!$Z$342:$Z$343</definedName>
    <definedName name="Comb_VehA2_4_2013">Datos!$AD$342:$AD$343</definedName>
    <definedName name="Comb_VehA2_4_2014">Datos!$AH$342:$AH$343</definedName>
    <definedName name="Comb_VehA2_4_2015">Datos!$AL$342:$AL$343</definedName>
    <definedName name="Comb_VehA2_4_2016">Datos!$AP$342:$AP$343</definedName>
    <definedName name="Comb_VehA2_4_2017">Datos!$AT$342:$AT$343</definedName>
    <definedName name="Comb_VehA2_4_2018">Datos!$AX$342:$AX$343</definedName>
    <definedName name="Comb_VehA2_4_2019">Datos!$BB$342:$BB$343</definedName>
    <definedName name="Comb_VehA2_4_2020">Datos!$BF$342:$BF$343</definedName>
    <definedName name="Comb_VehA2_4_2021">Datos!$BJ$342:$BJ$343</definedName>
    <definedName name="Comb_VehA2_4_2022">Datos!$BN$342:$BN$343</definedName>
    <definedName name="Combustible_No_Carr_1">Datos!$G$450:$G$451</definedName>
    <definedName name="Combustible_No_Carr_2">Datos!$H$450:$H$452</definedName>
    <definedName name="Combustible_No_Carr_3">Datos!$I$450:$I$452</definedName>
    <definedName name="fdgsdfg">[1]Datos!$C$7:$C$16</definedName>
    <definedName name="Fugitivas_otros">Datos!$C$662:$C$672</definedName>
    <definedName name="GdO_1">Datos!$D$779</definedName>
    <definedName name="GdO_2">Datos!$E$779:$E$781</definedName>
    <definedName name="PCA_1">Datos!$C$578:$E$622</definedName>
    <definedName name="PCA_2">Datos!$C$661:$E$672</definedName>
    <definedName name="Provincia">Datos!$E$13:$E$63</definedName>
    <definedName name="Provincias">[1]Datos!$D$7:$D$58</definedName>
    <definedName name="Refrigerante">Datos!$C$579:$C$622</definedName>
    <definedName name="Sector_Industrial">Datos!#REF!</definedName>
    <definedName name="Tipo_EAdquirida">Datos!$I$1042:$I$1045</definedName>
    <definedName name="Tipo_ER">Datos!$C$733:$C$736</definedName>
    <definedName name="Tipo_Maquinaria">Datos!$C$521:$C$523</definedName>
    <definedName name="Tipo_transporte">Datos!$C$450:$C$452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36" i="68" l="1"/>
  <c r="I1087" i="66"/>
  <c r="J25" i="65" l="1"/>
  <c r="G692" i="66" l="1"/>
  <c r="G693" i="66"/>
  <c r="G694" i="66"/>
  <c r="G695" i="66"/>
  <c r="G696" i="66"/>
  <c r="G697" i="66"/>
  <c r="G698" i="66"/>
  <c r="G699" i="66"/>
  <c r="G700" i="66"/>
  <c r="G701" i="66"/>
  <c r="G702" i="66"/>
  <c r="G703" i="66"/>
  <c r="G704" i="66"/>
  <c r="G705" i="66"/>
  <c r="G706" i="66"/>
  <c r="G707" i="66"/>
  <c r="G708" i="66"/>
  <c r="G709" i="66"/>
  <c r="G710" i="66"/>
  <c r="G712" i="66"/>
  <c r="G713" i="66"/>
  <c r="G714" i="66"/>
  <c r="G715" i="66"/>
  <c r="G716" i="66"/>
  <c r="G717" i="66"/>
  <c r="G718" i="66"/>
  <c r="G719" i="66"/>
  <c r="G720" i="66"/>
  <c r="C715" i="66"/>
  <c r="C716" i="66"/>
  <c r="C717" i="66"/>
  <c r="C718" i="66"/>
  <c r="C719" i="66"/>
  <c r="C720" i="66"/>
  <c r="C693" i="66"/>
  <c r="C694" i="66"/>
  <c r="C695" i="66"/>
  <c r="C696" i="66"/>
  <c r="C697" i="66"/>
  <c r="C698" i="66"/>
  <c r="C699" i="66"/>
  <c r="C700" i="66"/>
  <c r="C701" i="66"/>
  <c r="C702" i="66"/>
  <c r="C703" i="66"/>
  <c r="C704" i="66"/>
  <c r="C705" i="66"/>
  <c r="C706" i="66"/>
  <c r="C707" i="66"/>
  <c r="C708" i="66"/>
  <c r="C709" i="66"/>
  <c r="C710" i="66"/>
  <c r="C711" i="66"/>
  <c r="C712" i="66"/>
  <c r="AX536" i="66" l="1"/>
  <c r="AW536" i="66"/>
  <c r="AV536" i="66"/>
  <c r="G439" i="66" l="1"/>
  <c r="H439" i="66"/>
  <c r="I439" i="66"/>
  <c r="J439" i="66"/>
  <c r="K439" i="66"/>
  <c r="L439" i="66"/>
  <c r="M439" i="66"/>
  <c r="N439" i="66"/>
  <c r="O439" i="66"/>
  <c r="P439" i="66"/>
  <c r="Q439" i="66"/>
  <c r="R439" i="66"/>
  <c r="S439" i="66"/>
  <c r="T439" i="66"/>
  <c r="U439" i="66"/>
  <c r="V439" i="66"/>
  <c r="W439" i="66"/>
  <c r="X439" i="66"/>
  <c r="Y439" i="66"/>
  <c r="Z439" i="66"/>
  <c r="AA439" i="66"/>
  <c r="AB439" i="66"/>
  <c r="AC439" i="66"/>
  <c r="AD439" i="66"/>
  <c r="AE439" i="66"/>
  <c r="AF439" i="66"/>
  <c r="AG439" i="66"/>
  <c r="AH439" i="66"/>
  <c r="AI439" i="66"/>
  <c r="AJ439" i="66"/>
  <c r="AK439" i="66"/>
  <c r="AL439" i="66"/>
  <c r="AM439" i="66"/>
  <c r="AN439" i="66"/>
  <c r="AO439" i="66"/>
  <c r="AP439" i="66"/>
  <c r="AQ439" i="66"/>
  <c r="AR439" i="66"/>
  <c r="AS439" i="66"/>
  <c r="AT439" i="66"/>
  <c r="AU439" i="66"/>
  <c r="AV439" i="66"/>
  <c r="AW439" i="66"/>
  <c r="AX439" i="66"/>
  <c r="AY439" i="66"/>
  <c r="AZ439" i="66"/>
  <c r="BA439" i="66"/>
  <c r="F439" i="66"/>
  <c r="G225" i="66" l="1"/>
  <c r="G226" i="66"/>
  <c r="G227" i="66"/>
  <c r="G224" i="66"/>
  <c r="J359" i="66"/>
  <c r="J407" i="66" s="1"/>
  <c r="K359" i="66"/>
  <c r="K407" i="66" s="1"/>
  <c r="L359" i="66"/>
  <c r="L407" i="66" s="1"/>
  <c r="J360" i="66"/>
  <c r="J408" i="66" s="1"/>
  <c r="K360" i="66"/>
  <c r="K408" i="66" s="1"/>
  <c r="L360" i="66"/>
  <c r="L408" i="66" s="1"/>
  <c r="J361" i="66"/>
  <c r="J409" i="66" s="1"/>
  <c r="K361" i="66"/>
  <c r="K409" i="66" s="1"/>
  <c r="L361" i="66"/>
  <c r="L409" i="66" s="1"/>
  <c r="J362" i="66"/>
  <c r="J410" i="66" s="1"/>
  <c r="K362" i="66"/>
  <c r="K410" i="66" s="1"/>
  <c r="L362" i="66"/>
  <c r="L410" i="66" s="1"/>
  <c r="J363" i="66"/>
  <c r="J411" i="66" s="1"/>
  <c r="K363" i="66"/>
  <c r="K411" i="66" s="1"/>
  <c r="L363" i="66"/>
  <c r="L411" i="66" s="1"/>
  <c r="J364" i="66"/>
  <c r="J412" i="66" s="1"/>
  <c r="K364" i="66"/>
  <c r="K412" i="66" s="1"/>
  <c r="L364" i="66"/>
  <c r="L412" i="66" s="1"/>
  <c r="J365" i="66"/>
  <c r="J413" i="66" s="1"/>
  <c r="K365" i="66"/>
  <c r="K413" i="66" s="1"/>
  <c r="L365" i="66"/>
  <c r="L413" i="66" s="1"/>
  <c r="J366" i="66"/>
  <c r="J414" i="66" s="1"/>
  <c r="K366" i="66"/>
  <c r="K414" i="66" s="1"/>
  <c r="L366" i="66"/>
  <c r="L414" i="66" s="1"/>
  <c r="J367" i="66"/>
  <c r="J415" i="66" s="1"/>
  <c r="K367" i="66"/>
  <c r="K415" i="66" s="1"/>
  <c r="L367" i="66"/>
  <c r="L415" i="66" s="1"/>
  <c r="J368" i="66"/>
  <c r="J416" i="66" s="1"/>
  <c r="K368" i="66"/>
  <c r="K416" i="66" s="1"/>
  <c r="L368" i="66"/>
  <c r="L416" i="66" s="1"/>
  <c r="J369" i="66"/>
  <c r="J417" i="66" s="1"/>
  <c r="K369" i="66"/>
  <c r="K417" i="66" s="1"/>
  <c r="L369" i="66"/>
  <c r="L417" i="66" s="1"/>
  <c r="J370" i="66"/>
  <c r="J418" i="66" s="1"/>
  <c r="K370" i="66"/>
  <c r="K418" i="66" s="1"/>
  <c r="L370" i="66"/>
  <c r="L418" i="66" s="1"/>
  <c r="J371" i="66"/>
  <c r="J419" i="66" s="1"/>
  <c r="K371" i="66"/>
  <c r="K419" i="66" s="1"/>
  <c r="L371" i="66"/>
  <c r="L419" i="66" s="1"/>
  <c r="J372" i="66"/>
  <c r="J420" i="66" s="1"/>
  <c r="K372" i="66"/>
  <c r="K420" i="66" s="1"/>
  <c r="L372" i="66"/>
  <c r="L420" i="66" s="1"/>
  <c r="J373" i="66"/>
  <c r="J421" i="66" s="1"/>
  <c r="K373" i="66"/>
  <c r="K421" i="66" s="1"/>
  <c r="L373" i="66"/>
  <c r="L421" i="66" s="1"/>
  <c r="J374" i="66"/>
  <c r="J422" i="66" s="1"/>
  <c r="K374" i="66"/>
  <c r="K422" i="66" s="1"/>
  <c r="L374" i="66"/>
  <c r="L422" i="66" s="1"/>
  <c r="J375" i="66"/>
  <c r="J423" i="66" s="1"/>
  <c r="K375" i="66"/>
  <c r="K423" i="66" s="1"/>
  <c r="L375" i="66"/>
  <c r="L423" i="66" s="1"/>
  <c r="J376" i="66"/>
  <c r="J424" i="66" s="1"/>
  <c r="K376" i="66"/>
  <c r="K424" i="66" s="1"/>
  <c r="L376" i="66"/>
  <c r="L424" i="66" s="1"/>
  <c r="J377" i="66"/>
  <c r="J425" i="66" s="1"/>
  <c r="K377" i="66"/>
  <c r="K425" i="66" s="1"/>
  <c r="L377" i="66"/>
  <c r="L425" i="66" s="1"/>
  <c r="K358" i="66"/>
  <c r="K406" i="66" s="1"/>
  <c r="L358" i="66"/>
  <c r="L406" i="66" s="1"/>
  <c r="J358" i="66"/>
  <c r="J406" i="66" s="1"/>
  <c r="F359" i="66"/>
  <c r="F407" i="66" s="1"/>
  <c r="F360" i="66"/>
  <c r="F408" i="66" s="1"/>
  <c r="F361" i="66"/>
  <c r="F409" i="66" s="1"/>
  <c r="F362" i="66"/>
  <c r="F410" i="66" s="1"/>
  <c r="F363" i="66"/>
  <c r="F411" i="66" s="1"/>
  <c r="F364" i="66"/>
  <c r="F412" i="66" s="1"/>
  <c r="F365" i="66"/>
  <c r="F413" i="66" s="1"/>
  <c r="F366" i="66"/>
  <c r="F414" i="66" s="1"/>
  <c r="F367" i="66"/>
  <c r="F415" i="66" s="1"/>
  <c r="F368" i="66"/>
  <c r="F416" i="66" s="1"/>
  <c r="F369" i="66"/>
  <c r="F417" i="66" s="1"/>
  <c r="F370" i="66"/>
  <c r="F418" i="66" s="1"/>
  <c r="F371" i="66"/>
  <c r="F419" i="66" s="1"/>
  <c r="F372" i="66"/>
  <c r="F420" i="66" s="1"/>
  <c r="F373" i="66"/>
  <c r="F421" i="66" s="1"/>
  <c r="F374" i="66"/>
  <c r="F422" i="66" s="1"/>
  <c r="F375" i="66"/>
  <c r="F423" i="66" s="1"/>
  <c r="F376" i="66"/>
  <c r="F424" i="66" s="1"/>
  <c r="F377" i="66"/>
  <c r="F425" i="66" s="1"/>
  <c r="F358" i="66"/>
  <c r="F406" i="66" s="1"/>
  <c r="C359" i="66"/>
  <c r="C407" i="66" s="1"/>
  <c r="D359" i="66"/>
  <c r="D407" i="66" s="1"/>
  <c r="E359" i="66"/>
  <c r="E407" i="66" s="1"/>
  <c r="C360" i="66"/>
  <c r="C408" i="66" s="1"/>
  <c r="D360" i="66"/>
  <c r="D408" i="66" s="1"/>
  <c r="E360" i="66"/>
  <c r="E408" i="66" s="1"/>
  <c r="C361" i="66"/>
  <c r="C409" i="66" s="1"/>
  <c r="D361" i="66"/>
  <c r="D409" i="66" s="1"/>
  <c r="E361" i="66"/>
  <c r="E409" i="66" s="1"/>
  <c r="C362" i="66"/>
  <c r="C410" i="66" s="1"/>
  <c r="D362" i="66"/>
  <c r="D410" i="66" s="1"/>
  <c r="E362" i="66"/>
  <c r="E410" i="66" s="1"/>
  <c r="C363" i="66"/>
  <c r="C411" i="66" s="1"/>
  <c r="D363" i="66"/>
  <c r="D411" i="66" s="1"/>
  <c r="E363" i="66"/>
  <c r="E411" i="66" s="1"/>
  <c r="C364" i="66"/>
  <c r="C412" i="66" s="1"/>
  <c r="D364" i="66"/>
  <c r="D412" i="66" s="1"/>
  <c r="E364" i="66"/>
  <c r="E412" i="66" s="1"/>
  <c r="C365" i="66"/>
  <c r="C413" i="66" s="1"/>
  <c r="D365" i="66"/>
  <c r="D413" i="66" s="1"/>
  <c r="E365" i="66"/>
  <c r="E413" i="66" s="1"/>
  <c r="C366" i="66"/>
  <c r="C414" i="66" s="1"/>
  <c r="D366" i="66"/>
  <c r="D414" i="66" s="1"/>
  <c r="E366" i="66"/>
  <c r="E414" i="66" s="1"/>
  <c r="C367" i="66"/>
  <c r="C415" i="66" s="1"/>
  <c r="D367" i="66"/>
  <c r="D415" i="66" s="1"/>
  <c r="E367" i="66"/>
  <c r="E415" i="66" s="1"/>
  <c r="C368" i="66"/>
  <c r="C416" i="66" s="1"/>
  <c r="D368" i="66"/>
  <c r="D416" i="66" s="1"/>
  <c r="E368" i="66"/>
  <c r="E416" i="66" s="1"/>
  <c r="C369" i="66"/>
  <c r="C417" i="66" s="1"/>
  <c r="D369" i="66"/>
  <c r="D417" i="66" s="1"/>
  <c r="E369" i="66"/>
  <c r="E417" i="66" s="1"/>
  <c r="C370" i="66"/>
  <c r="C418" i="66" s="1"/>
  <c r="D370" i="66"/>
  <c r="D418" i="66" s="1"/>
  <c r="E370" i="66"/>
  <c r="E418" i="66" s="1"/>
  <c r="C371" i="66"/>
  <c r="C419" i="66" s="1"/>
  <c r="D371" i="66"/>
  <c r="D419" i="66" s="1"/>
  <c r="E371" i="66"/>
  <c r="E419" i="66" s="1"/>
  <c r="C372" i="66"/>
  <c r="C420" i="66" s="1"/>
  <c r="D372" i="66"/>
  <c r="D420" i="66" s="1"/>
  <c r="E372" i="66"/>
  <c r="E420" i="66" s="1"/>
  <c r="C373" i="66"/>
  <c r="C421" i="66" s="1"/>
  <c r="D373" i="66"/>
  <c r="D421" i="66" s="1"/>
  <c r="E373" i="66"/>
  <c r="E421" i="66" s="1"/>
  <c r="C374" i="66"/>
  <c r="C422" i="66" s="1"/>
  <c r="D374" i="66"/>
  <c r="D422" i="66" s="1"/>
  <c r="E374" i="66"/>
  <c r="E422" i="66" s="1"/>
  <c r="C375" i="66"/>
  <c r="C423" i="66" s="1"/>
  <c r="D375" i="66"/>
  <c r="D423" i="66" s="1"/>
  <c r="E375" i="66"/>
  <c r="E423" i="66" s="1"/>
  <c r="C376" i="66"/>
  <c r="D376" i="66"/>
  <c r="E376" i="66"/>
  <c r="E424" i="66" s="1"/>
  <c r="C377" i="66"/>
  <c r="D377" i="66"/>
  <c r="E377" i="66"/>
  <c r="E425" i="66" s="1"/>
  <c r="D358" i="66"/>
  <c r="D406" i="66" s="1"/>
  <c r="E358" i="66"/>
  <c r="E406" i="66" s="1"/>
  <c r="C358" i="66"/>
  <c r="C406" i="66" s="1"/>
  <c r="BN341" i="66"/>
  <c r="BM341" i="66"/>
  <c r="BL341" i="66"/>
  <c r="BK341" i="66"/>
  <c r="BJ341" i="66"/>
  <c r="BI341" i="66"/>
  <c r="BH341" i="66"/>
  <c r="BG341" i="66"/>
  <c r="BF341" i="66"/>
  <c r="BE341" i="66"/>
  <c r="BD341" i="66"/>
  <c r="BC341" i="66"/>
  <c r="BB341" i="66"/>
  <c r="BA341" i="66"/>
  <c r="AZ341" i="66"/>
  <c r="AY341" i="66"/>
  <c r="AX341" i="66"/>
  <c r="AW341" i="66"/>
  <c r="AV341" i="66"/>
  <c r="AU341" i="66"/>
  <c r="AT341" i="66"/>
  <c r="AS341" i="66"/>
  <c r="AR341" i="66"/>
  <c r="AQ341" i="66"/>
  <c r="AP341" i="66"/>
  <c r="AO341" i="66"/>
  <c r="AN341" i="66"/>
  <c r="AM341" i="66"/>
  <c r="AL341" i="66"/>
  <c r="AK341" i="66"/>
  <c r="AJ341" i="66"/>
  <c r="AI341" i="66"/>
  <c r="AH341" i="66"/>
  <c r="AG341" i="66"/>
  <c r="AF341" i="66"/>
  <c r="AE341" i="66"/>
  <c r="AD341" i="66"/>
  <c r="AC341" i="66"/>
  <c r="AB341" i="66"/>
  <c r="AA341" i="66"/>
  <c r="Z341" i="66"/>
  <c r="Y341" i="66"/>
  <c r="X341" i="66"/>
  <c r="W341" i="66"/>
  <c r="V341" i="66"/>
  <c r="U341" i="66"/>
  <c r="T341" i="66"/>
  <c r="S341" i="66"/>
  <c r="R341" i="66"/>
  <c r="Q341" i="66"/>
  <c r="P341" i="66"/>
  <c r="O341" i="66"/>
  <c r="N341" i="66"/>
  <c r="M341" i="66"/>
  <c r="L341" i="66"/>
  <c r="K341" i="66"/>
  <c r="J341" i="66"/>
  <c r="I341" i="66"/>
  <c r="H341" i="66"/>
  <c r="G341" i="66"/>
  <c r="F341" i="66"/>
  <c r="E341" i="66"/>
  <c r="D341" i="66"/>
  <c r="C341" i="66"/>
  <c r="C1185" i="66" l="1"/>
  <c r="C424" i="66"/>
  <c r="C1186" i="66"/>
  <c r="C425" i="66"/>
  <c r="E335" i="66"/>
  <c r="D425" i="66"/>
  <c r="E334" i="66"/>
  <c r="D424" i="66"/>
  <c r="E331" i="66"/>
  <c r="C1181" i="66"/>
  <c r="C1173" i="66"/>
  <c r="C1182" i="66"/>
  <c r="E328" i="66"/>
  <c r="C1178" i="66"/>
  <c r="E324" i="66"/>
  <c r="C1174" i="66"/>
  <c r="E320" i="66"/>
  <c r="C1170" i="66"/>
  <c r="E316" i="66"/>
  <c r="E333" i="66"/>
  <c r="C1183" i="66"/>
  <c r="E329" i="66"/>
  <c r="C1179" i="66"/>
  <c r="E325" i="66"/>
  <c r="C1175" i="66"/>
  <c r="E321" i="66"/>
  <c r="C1171" i="66"/>
  <c r="E317" i="66"/>
  <c r="C1167" i="66"/>
  <c r="E327" i="66"/>
  <c r="C1177" i="66"/>
  <c r="E323" i="66"/>
  <c r="E319" i="66"/>
  <c r="C1169" i="66"/>
  <c r="E332" i="66"/>
  <c r="C1184" i="66"/>
  <c r="E330" i="66"/>
  <c r="C1180" i="66"/>
  <c r="E326" i="66"/>
  <c r="C1176" i="66"/>
  <c r="E322" i="66"/>
  <c r="C1172" i="66"/>
  <c r="E318" i="66"/>
  <c r="C1168" i="66"/>
  <c r="G301" i="66"/>
  <c r="H301" i="66"/>
  <c r="I301" i="66"/>
  <c r="J301" i="66"/>
  <c r="K301" i="66"/>
  <c r="L301" i="66"/>
  <c r="M301" i="66"/>
  <c r="N301" i="66"/>
  <c r="O301" i="66"/>
  <c r="P301" i="66"/>
  <c r="Q301" i="66"/>
  <c r="R301" i="66"/>
  <c r="S301" i="66"/>
  <c r="T301" i="66"/>
  <c r="U301" i="66"/>
  <c r="V301" i="66"/>
  <c r="W301" i="66"/>
  <c r="X301" i="66"/>
  <c r="Y301" i="66"/>
  <c r="Z301" i="66"/>
  <c r="AA301" i="66"/>
  <c r="AB301" i="66"/>
  <c r="AC301" i="66"/>
  <c r="AD301" i="66"/>
  <c r="AE301" i="66"/>
  <c r="AF301" i="66"/>
  <c r="AG301" i="66"/>
  <c r="AH301" i="66"/>
  <c r="AI301" i="66"/>
  <c r="AJ301" i="66"/>
  <c r="AK301" i="66"/>
  <c r="AL301" i="66"/>
  <c r="AM301" i="66"/>
  <c r="AN301" i="66"/>
  <c r="AO301" i="66"/>
  <c r="AP301" i="66"/>
  <c r="AQ301" i="66"/>
  <c r="AR301" i="66"/>
  <c r="AS301" i="66"/>
  <c r="AT301" i="66"/>
  <c r="AU301" i="66"/>
  <c r="AV301" i="66"/>
  <c r="AW301" i="66"/>
  <c r="AX301" i="66"/>
  <c r="AY301" i="66"/>
  <c r="AZ301" i="66"/>
  <c r="BA301" i="66"/>
  <c r="F301" i="66"/>
  <c r="L290" i="66"/>
  <c r="K290" i="66"/>
  <c r="J290" i="66"/>
  <c r="I290" i="66"/>
  <c r="BK249" i="66" l="1"/>
  <c r="BL249" i="66"/>
  <c r="BM249" i="66"/>
  <c r="BN249" i="66"/>
  <c r="BJ249" i="66"/>
  <c r="G178" i="66"/>
  <c r="H178" i="66"/>
  <c r="I178" i="66"/>
  <c r="J178" i="66"/>
  <c r="K178" i="66"/>
  <c r="L178" i="66"/>
  <c r="M178" i="66"/>
  <c r="N178" i="66"/>
  <c r="O178" i="66"/>
  <c r="P178" i="66"/>
  <c r="Q178" i="66"/>
  <c r="R178" i="66"/>
  <c r="S178" i="66"/>
  <c r="T178" i="66"/>
  <c r="U178" i="66"/>
  <c r="V178" i="66"/>
  <c r="W178" i="66"/>
  <c r="X178" i="66"/>
  <c r="Y178" i="66"/>
  <c r="Z178" i="66"/>
  <c r="AA178" i="66"/>
  <c r="AB178" i="66"/>
  <c r="AC178" i="66"/>
  <c r="AD178" i="66"/>
  <c r="AE178" i="66"/>
  <c r="AF178" i="66"/>
  <c r="AG178" i="66"/>
  <c r="AH178" i="66"/>
  <c r="AI178" i="66"/>
  <c r="AJ178" i="66"/>
  <c r="AK178" i="66"/>
  <c r="AL178" i="66"/>
  <c r="AM178" i="66"/>
  <c r="AN178" i="66"/>
  <c r="AO178" i="66"/>
  <c r="AP178" i="66"/>
  <c r="AQ178" i="66"/>
  <c r="AR178" i="66"/>
  <c r="AS178" i="66"/>
  <c r="AT178" i="66"/>
  <c r="AU178" i="66"/>
  <c r="AV178" i="66"/>
  <c r="AW178" i="66"/>
  <c r="AX178" i="66"/>
  <c r="AY178" i="66"/>
  <c r="AZ178" i="66"/>
  <c r="BA178" i="66"/>
  <c r="F178" i="66"/>
  <c r="E180" i="66"/>
  <c r="E181" i="66"/>
  <c r="E182" i="66"/>
  <c r="E183" i="66"/>
  <c r="E184" i="66"/>
  <c r="E185" i="66"/>
  <c r="E186" i="66"/>
  <c r="E187" i="66"/>
  <c r="E188" i="66"/>
  <c r="E189" i="66"/>
  <c r="E190" i="66"/>
  <c r="E191" i="66"/>
  <c r="E192" i="66"/>
  <c r="E193" i="66"/>
  <c r="E194" i="66"/>
  <c r="E195" i="66"/>
  <c r="E196" i="66"/>
  <c r="E197" i="66"/>
  <c r="E198" i="66"/>
  <c r="E199" i="66"/>
  <c r="E200" i="66"/>
  <c r="E201" i="66"/>
  <c r="E202" i="66"/>
  <c r="E203" i="66"/>
  <c r="E204" i="66"/>
  <c r="E205" i="66"/>
  <c r="E206" i="66"/>
  <c r="E207" i="66"/>
  <c r="E208" i="66"/>
  <c r="E209" i="66"/>
  <c r="E210" i="66"/>
  <c r="E211" i="66"/>
  <c r="E212" i="66"/>
  <c r="E213" i="66"/>
  <c r="E214" i="66"/>
  <c r="E215" i="66"/>
  <c r="E216" i="66"/>
  <c r="E217" i="66"/>
  <c r="E218" i="66"/>
  <c r="E219" i="66"/>
  <c r="E179" i="66"/>
  <c r="G77" i="66" l="1"/>
  <c r="H77" i="66"/>
  <c r="I77" i="66"/>
  <c r="J77" i="66"/>
  <c r="K77" i="66"/>
  <c r="L77" i="66"/>
  <c r="M77" i="66"/>
  <c r="N77" i="66"/>
  <c r="O77" i="66"/>
  <c r="P77" i="66"/>
  <c r="Q77" i="66"/>
  <c r="R77" i="66"/>
  <c r="S77" i="66"/>
  <c r="T77" i="66"/>
  <c r="U77" i="66"/>
  <c r="V77" i="66"/>
  <c r="W77" i="66"/>
  <c r="X77" i="66"/>
  <c r="Y77" i="66"/>
  <c r="Z77" i="66"/>
  <c r="AA77" i="66"/>
  <c r="AB77" i="66"/>
  <c r="AC77" i="66"/>
  <c r="AD77" i="66"/>
  <c r="AE77" i="66"/>
  <c r="AF77" i="66"/>
  <c r="AG77" i="66"/>
  <c r="AH77" i="66"/>
  <c r="AI77" i="66"/>
  <c r="AJ77" i="66"/>
  <c r="AK77" i="66"/>
  <c r="AL77" i="66"/>
  <c r="AM77" i="66"/>
  <c r="AN77" i="66"/>
  <c r="AO77" i="66"/>
  <c r="AP77" i="66"/>
  <c r="AQ77" i="66"/>
  <c r="AR77" i="66"/>
  <c r="AS77" i="66"/>
  <c r="AT77" i="66"/>
  <c r="AU77" i="66"/>
  <c r="AV77" i="66"/>
  <c r="AW77" i="66"/>
  <c r="AX77" i="66"/>
  <c r="AY77" i="66"/>
  <c r="AZ77" i="66"/>
  <c r="BA77" i="66"/>
  <c r="F77" i="66"/>
  <c r="J1028" i="66" l="1"/>
  <c r="J70" i="65" l="1"/>
  <c r="D10" i="66"/>
  <c r="D1060" i="66" s="1"/>
  <c r="K36" i="52" l="1"/>
  <c r="J40" i="52"/>
  <c r="J39" i="52"/>
  <c r="J38" i="52"/>
  <c r="J36" i="52"/>
  <c r="G1100" i="66"/>
  <c r="H8" i="66"/>
  <c r="H6" i="66"/>
  <c r="E497" i="66" l="1"/>
  <c r="E498" i="66"/>
  <c r="E499" i="66"/>
  <c r="E500" i="66"/>
  <c r="F484" i="66" l="1"/>
  <c r="BA484" i="66"/>
  <c r="AZ484" i="66"/>
  <c r="AY484" i="66"/>
  <c r="AX484" i="66"/>
  <c r="AW484" i="66"/>
  <c r="AV484" i="66"/>
  <c r="AU484" i="66"/>
  <c r="AT484" i="66"/>
  <c r="AS484" i="66"/>
  <c r="AR484" i="66"/>
  <c r="AQ484" i="66"/>
  <c r="AP484" i="66"/>
  <c r="AO484" i="66"/>
  <c r="AN484" i="66"/>
  <c r="AM484" i="66"/>
  <c r="AL484" i="66"/>
  <c r="AK484" i="66"/>
  <c r="AJ484" i="66"/>
  <c r="AI484" i="66"/>
  <c r="AH484" i="66"/>
  <c r="AG484" i="66"/>
  <c r="AF484" i="66"/>
  <c r="AE484" i="66"/>
  <c r="AD484" i="66"/>
  <c r="AC484" i="66"/>
  <c r="AB484" i="66"/>
  <c r="AA484" i="66"/>
  <c r="Z484" i="66"/>
  <c r="Y484" i="66"/>
  <c r="X484" i="66"/>
  <c r="W484" i="66"/>
  <c r="V484" i="66"/>
  <c r="U484" i="66"/>
  <c r="T484" i="66"/>
  <c r="S484" i="66"/>
  <c r="R484" i="66"/>
  <c r="Q484" i="66"/>
  <c r="P484" i="66"/>
  <c r="O484" i="66"/>
  <c r="N484" i="66"/>
  <c r="M484" i="66"/>
  <c r="L484" i="66"/>
  <c r="K484" i="66"/>
  <c r="J484" i="66"/>
  <c r="I484" i="66"/>
  <c r="H484" i="66"/>
  <c r="G484" i="66"/>
  <c r="E489" i="66"/>
  <c r="E490" i="66"/>
  <c r="E491" i="66"/>
  <c r="E492" i="66"/>
  <c r="E493" i="66"/>
  <c r="E494" i="66"/>
  <c r="E495" i="66"/>
  <c r="E496" i="66"/>
  <c r="E501" i="66"/>
  <c r="E502" i="66"/>
  <c r="E503" i="66"/>
  <c r="E504" i="66"/>
  <c r="E505" i="66"/>
  <c r="E506" i="66"/>
  <c r="E507" i="66"/>
  <c r="E508" i="66"/>
  <c r="E509" i="66"/>
  <c r="E510" i="66"/>
  <c r="E511" i="66"/>
  <c r="E512" i="66"/>
  <c r="E513" i="66"/>
  <c r="E514" i="66"/>
  <c r="E515" i="66"/>
  <c r="E488" i="66"/>
  <c r="E487" i="66"/>
  <c r="E486" i="66"/>
  <c r="E485" i="66"/>
  <c r="D558" i="66"/>
  <c r="E558" i="66"/>
  <c r="F558" i="66"/>
  <c r="J558" i="66"/>
  <c r="K558" i="66"/>
  <c r="L558" i="66"/>
  <c r="D559" i="66"/>
  <c r="E559" i="66"/>
  <c r="F559" i="66"/>
  <c r="J559" i="66"/>
  <c r="K559" i="66"/>
  <c r="L559" i="66"/>
  <c r="D560" i="66"/>
  <c r="E560" i="66"/>
  <c r="F560" i="66"/>
  <c r="J560" i="66"/>
  <c r="K560" i="66"/>
  <c r="L560" i="66"/>
  <c r="D561" i="66"/>
  <c r="E561" i="66"/>
  <c r="F561" i="66"/>
  <c r="J561" i="66"/>
  <c r="K561" i="66"/>
  <c r="L561" i="66"/>
  <c r="D562" i="66"/>
  <c r="E562" i="66"/>
  <c r="F562" i="66"/>
  <c r="J562" i="66"/>
  <c r="K562" i="66"/>
  <c r="L562" i="66"/>
  <c r="D563" i="66"/>
  <c r="E563" i="66"/>
  <c r="F563" i="66"/>
  <c r="J563" i="66"/>
  <c r="K563" i="66"/>
  <c r="L563" i="66"/>
  <c r="C563" i="66"/>
  <c r="C1202" i="66" s="1"/>
  <c r="C558" i="66"/>
  <c r="C1197" i="66" s="1"/>
  <c r="C559" i="66"/>
  <c r="C1198" i="66" s="1"/>
  <c r="C560" i="66"/>
  <c r="C1199" i="66" s="1"/>
  <c r="C561" i="66"/>
  <c r="C1200" i="66" s="1"/>
  <c r="C562" i="66"/>
  <c r="C1201" i="66" s="1"/>
  <c r="AS536" i="66"/>
  <c r="AU536" i="66"/>
  <c r="AT536" i="66"/>
  <c r="F536" i="66"/>
  <c r="G536" i="66"/>
  <c r="H536" i="66"/>
  <c r="I536" i="66"/>
  <c r="J536" i="66"/>
  <c r="K536" i="66"/>
  <c r="L536" i="66"/>
  <c r="M536" i="66"/>
  <c r="N536" i="66"/>
  <c r="O536" i="66"/>
  <c r="P536" i="66"/>
  <c r="Q536" i="66"/>
  <c r="R536" i="66"/>
  <c r="S536" i="66"/>
  <c r="T536" i="66"/>
  <c r="U536" i="66"/>
  <c r="V536" i="66"/>
  <c r="W536" i="66"/>
  <c r="X536" i="66"/>
  <c r="Y536" i="66"/>
  <c r="Z536" i="66"/>
  <c r="AA536" i="66"/>
  <c r="AB536" i="66"/>
  <c r="AC536" i="66"/>
  <c r="AD536" i="66"/>
  <c r="AE536" i="66"/>
  <c r="AF536" i="66"/>
  <c r="AG536" i="66"/>
  <c r="AH536" i="66"/>
  <c r="AI536" i="66"/>
  <c r="AJ536" i="66"/>
  <c r="AK536" i="66"/>
  <c r="AL536" i="66"/>
  <c r="AM536" i="66"/>
  <c r="AN536" i="66"/>
  <c r="AO536" i="66"/>
  <c r="AP536" i="66"/>
  <c r="AQ536" i="66"/>
  <c r="AR536" i="66"/>
  <c r="D536" i="66"/>
  <c r="E536" i="66"/>
  <c r="C536" i="66"/>
  <c r="C249" i="66"/>
  <c r="E531" i="66" l="1"/>
  <c r="E530" i="66"/>
  <c r="E529" i="66"/>
  <c r="E528" i="66"/>
  <c r="E527" i="66"/>
  <c r="E526" i="66"/>
  <c r="C629" i="66"/>
  <c r="D629" i="66"/>
  <c r="D693" i="66" s="1"/>
  <c r="G629" i="66"/>
  <c r="H629" i="66"/>
  <c r="H693" i="66" s="1"/>
  <c r="C630" i="66"/>
  <c r="D630" i="66"/>
  <c r="D694" i="66" s="1"/>
  <c r="G630" i="66"/>
  <c r="H630" i="66"/>
  <c r="H694" i="66" s="1"/>
  <c r="C631" i="66"/>
  <c r="D631" i="66"/>
  <c r="D695" i="66" s="1"/>
  <c r="G631" i="66"/>
  <c r="H631" i="66"/>
  <c r="H695" i="66" s="1"/>
  <c r="C632" i="66"/>
  <c r="D632" i="66"/>
  <c r="D696" i="66" s="1"/>
  <c r="G632" i="66"/>
  <c r="H632" i="66"/>
  <c r="H696" i="66" s="1"/>
  <c r="C633" i="66"/>
  <c r="D633" i="66"/>
  <c r="D697" i="66" s="1"/>
  <c r="G633" i="66"/>
  <c r="H633" i="66"/>
  <c r="H697" i="66" s="1"/>
  <c r="C634" i="66"/>
  <c r="D634" i="66"/>
  <c r="D698" i="66" s="1"/>
  <c r="G634" i="66"/>
  <c r="H634" i="66"/>
  <c r="H698" i="66" s="1"/>
  <c r="C635" i="66"/>
  <c r="D635" i="66"/>
  <c r="D699" i="66" s="1"/>
  <c r="G635" i="66"/>
  <c r="H635" i="66"/>
  <c r="H699" i="66" s="1"/>
  <c r="C636" i="66"/>
  <c r="D636" i="66"/>
  <c r="D700" i="66" s="1"/>
  <c r="G636" i="66"/>
  <c r="H636" i="66"/>
  <c r="H700" i="66" s="1"/>
  <c r="C637" i="66"/>
  <c r="D637" i="66"/>
  <c r="D701" i="66" s="1"/>
  <c r="G637" i="66"/>
  <c r="H637" i="66"/>
  <c r="H701" i="66" s="1"/>
  <c r="C638" i="66"/>
  <c r="D638" i="66"/>
  <c r="D702" i="66" s="1"/>
  <c r="G638" i="66"/>
  <c r="H638" i="66"/>
  <c r="H702" i="66" s="1"/>
  <c r="C639" i="66"/>
  <c r="D639" i="66"/>
  <c r="D703" i="66" s="1"/>
  <c r="G639" i="66"/>
  <c r="H639" i="66"/>
  <c r="H703" i="66" s="1"/>
  <c r="C640" i="66"/>
  <c r="D640" i="66"/>
  <c r="D704" i="66" s="1"/>
  <c r="G640" i="66"/>
  <c r="H640" i="66"/>
  <c r="H704" i="66" s="1"/>
  <c r="C641" i="66"/>
  <c r="D641" i="66"/>
  <c r="D705" i="66" s="1"/>
  <c r="G641" i="66"/>
  <c r="H641" i="66"/>
  <c r="H705" i="66" s="1"/>
  <c r="C642" i="66"/>
  <c r="D642" i="66"/>
  <c r="D706" i="66" s="1"/>
  <c r="G642" i="66"/>
  <c r="H642" i="66"/>
  <c r="H706" i="66" s="1"/>
  <c r="C643" i="66"/>
  <c r="D643" i="66"/>
  <c r="D707" i="66" s="1"/>
  <c r="G643" i="66"/>
  <c r="H643" i="66"/>
  <c r="H707" i="66" s="1"/>
  <c r="C644" i="66"/>
  <c r="D644" i="66"/>
  <c r="D708" i="66" s="1"/>
  <c r="G644" i="66"/>
  <c r="H644" i="66"/>
  <c r="H708" i="66" s="1"/>
  <c r="C645" i="66"/>
  <c r="D645" i="66"/>
  <c r="D709" i="66" s="1"/>
  <c r="G645" i="66"/>
  <c r="H645" i="66"/>
  <c r="H709" i="66" s="1"/>
  <c r="C646" i="66"/>
  <c r="D646" i="66"/>
  <c r="D710" i="66" s="1"/>
  <c r="G646" i="66"/>
  <c r="H646" i="66"/>
  <c r="H710" i="66" s="1"/>
  <c r="C647" i="66"/>
  <c r="D647" i="66"/>
  <c r="D711" i="66" s="1"/>
  <c r="G647" i="66"/>
  <c r="G711" i="66" s="1"/>
  <c r="H647" i="66"/>
  <c r="H711" i="66" s="1"/>
  <c r="C648" i="66"/>
  <c r="D648" i="66"/>
  <c r="D712" i="66" s="1"/>
  <c r="G648" i="66"/>
  <c r="H648" i="66"/>
  <c r="H712" i="66" s="1"/>
  <c r="C649" i="66"/>
  <c r="C713" i="66" s="1"/>
  <c r="D649" i="66"/>
  <c r="D713" i="66" s="1"/>
  <c r="G649" i="66"/>
  <c r="H649" i="66"/>
  <c r="H713" i="66" s="1"/>
  <c r="H628" i="66"/>
  <c r="H692" i="66" s="1"/>
  <c r="G628" i="66"/>
  <c r="D628" i="66"/>
  <c r="D692" i="66" s="1"/>
  <c r="F648" i="66" l="1"/>
  <c r="F712" i="66" s="1"/>
  <c r="F646" i="66"/>
  <c r="F710" i="66" s="1"/>
  <c r="E644" i="66"/>
  <c r="E708" i="66" s="1"/>
  <c r="F642" i="66"/>
  <c r="F706" i="66" s="1"/>
  <c r="F640" i="66"/>
  <c r="F704" i="66" s="1"/>
  <c r="F638" i="66"/>
  <c r="F702" i="66" s="1"/>
  <c r="E635" i="66"/>
  <c r="E699" i="66" s="1"/>
  <c r="E629" i="66"/>
  <c r="E693" i="66" s="1"/>
  <c r="C1224" i="66"/>
  <c r="C1223" i="66"/>
  <c r="C1222" i="66"/>
  <c r="C1221" i="66"/>
  <c r="C1220" i="66"/>
  <c r="C1219" i="66"/>
  <c r="C1218" i="66"/>
  <c r="C1217" i="66"/>
  <c r="C1216" i="66"/>
  <c r="C1215" i="66"/>
  <c r="C1214" i="66"/>
  <c r="C1213" i="66"/>
  <c r="C1212" i="66"/>
  <c r="C1211" i="66"/>
  <c r="C1210" i="66"/>
  <c r="C1209" i="66"/>
  <c r="C1208" i="66"/>
  <c r="C1207" i="66"/>
  <c r="C1206" i="66"/>
  <c r="C1205" i="66"/>
  <c r="C1204" i="66"/>
  <c r="E647" i="66"/>
  <c r="E711" i="66" s="1"/>
  <c r="E645" i="66"/>
  <c r="E709" i="66" s="1"/>
  <c r="F641" i="66"/>
  <c r="F705" i="66" s="1"/>
  <c r="F639" i="66"/>
  <c r="F703" i="66" s="1"/>
  <c r="E633" i="66"/>
  <c r="E697" i="66" s="1"/>
  <c r="F636" i="66"/>
  <c r="F700" i="66" s="1"/>
  <c r="F634" i="66"/>
  <c r="F698" i="66" s="1"/>
  <c r="E632" i="66"/>
  <c r="E696" i="66" s="1"/>
  <c r="F630" i="66"/>
  <c r="F694" i="66" s="1"/>
  <c r="F628" i="66"/>
  <c r="F692" i="66" s="1"/>
  <c r="F647" i="66"/>
  <c r="F711" i="66" s="1"/>
  <c r="F644" i="66"/>
  <c r="F708" i="66" s="1"/>
  <c r="E639" i="66"/>
  <c r="E703" i="66" s="1"/>
  <c r="F645" i="66"/>
  <c r="F709" i="66" s="1"/>
  <c r="E638" i="66"/>
  <c r="E702" i="66" s="1"/>
  <c r="E640" i="66"/>
  <c r="E704" i="66" s="1"/>
  <c r="F633" i="66"/>
  <c r="F697" i="66" s="1"/>
  <c r="F632" i="66"/>
  <c r="F696" i="66" s="1"/>
  <c r="E642" i="66"/>
  <c r="E706" i="66" s="1"/>
  <c r="E634" i="66"/>
  <c r="E698" i="66" s="1"/>
  <c r="E646" i="66"/>
  <c r="E710" i="66" s="1"/>
  <c r="E648" i="66"/>
  <c r="E712" i="66" s="1"/>
  <c r="F635" i="66"/>
  <c r="F699" i="66" s="1"/>
  <c r="E630" i="66"/>
  <c r="E694" i="66" s="1"/>
  <c r="E636" i="66"/>
  <c r="E700" i="66" s="1"/>
  <c r="F629" i="66"/>
  <c r="F693" i="66" s="1"/>
  <c r="E628" i="66"/>
  <c r="E692" i="66" s="1"/>
  <c r="F649" i="66"/>
  <c r="F713" i="66" s="1"/>
  <c r="F643" i="66"/>
  <c r="F707" i="66" s="1"/>
  <c r="F637" i="66"/>
  <c r="F701" i="66" s="1"/>
  <c r="F631" i="66"/>
  <c r="F695" i="66" s="1"/>
  <c r="E649" i="66"/>
  <c r="E713" i="66" s="1"/>
  <c r="E643" i="66"/>
  <c r="E707" i="66" s="1"/>
  <c r="E637" i="66"/>
  <c r="E701" i="66" s="1"/>
  <c r="E631" i="66"/>
  <c r="E695" i="66" s="1"/>
  <c r="E641" i="66"/>
  <c r="E705" i="66" s="1"/>
  <c r="I648" i="66" l="1"/>
  <c r="I712" i="66" s="1"/>
  <c r="I640" i="66"/>
  <c r="I704" i="66" s="1"/>
  <c r="I639" i="66"/>
  <c r="I703" i="66" s="1"/>
  <c r="I638" i="66"/>
  <c r="I702" i="66" s="1"/>
  <c r="I636" i="66"/>
  <c r="I700" i="66" s="1"/>
  <c r="I628" i="66"/>
  <c r="I692" i="66" s="1"/>
  <c r="I645" i="66"/>
  <c r="I709" i="66" s="1"/>
  <c r="I631" i="66"/>
  <c r="I695" i="66" s="1"/>
  <c r="I643" i="66"/>
  <c r="I707" i="66" s="1"/>
  <c r="I641" i="66"/>
  <c r="I705" i="66" s="1"/>
  <c r="I642" i="66"/>
  <c r="I706" i="66" s="1"/>
  <c r="I635" i="66"/>
  <c r="I699" i="66" s="1"/>
  <c r="I630" i="66"/>
  <c r="I694" i="66" s="1"/>
  <c r="I637" i="66"/>
  <c r="I701" i="66" s="1"/>
  <c r="I649" i="66"/>
  <c r="I713" i="66" s="1"/>
  <c r="I629" i="66"/>
  <c r="I693" i="66" s="1"/>
  <c r="I632" i="66"/>
  <c r="I696" i="66" s="1"/>
  <c r="I647" i="66"/>
  <c r="I711" i="66" s="1"/>
  <c r="I633" i="66"/>
  <c r="I697" i="66" s="1"/>
  <c r="I634" i="66"/>
  <c r="I698" i="66" s="1"/>
  <c r="I646" i="66"/>
  <c r="I710" i="66" s="1"/>
  <c r="I644" i="66"/>
  <c r="I708" i="66" s="1"/>
  <c r="Q39" i="56"/>
  <c r="D8" i="66" l="1"/>
  <c r="G562" i="66" l="1"/>
  <c r="H563" i="66"/>
  <c r="H561" i="66"/>
  <c r="I563" i="66"/>
  <c r="I561" i="66"/>
  <c r="G561" i="66"/>
  <c r="H562" i="66"/>
  <c r="G563" i="66"/>
  <c r="I562" i="66"/>
  <c r="G560" i="66"/>
  <c r="G559" i="66"/>
  <c r="M559" i="66" s="1"/>
  <c r="G558" i="66"/>
  <c r="H558" i="66"/>
  <c r="I560" i="66"/>
  <c r="O560" i="66" s="1"/>
  <c r="I559" i="66"/>
  <c r="H560" i="66"/>
  <c r="N560" i="66" s="1"/>
  <c r="H559" i="66"/>
  <c r="I558" i="66"/>
  <c r="G365" i="66"/>
  <c r="G413" i="66" s="1"/>
  <c r="G373" i="66"/>
  <c r="G421" i="66" s="1"/>
  <c r="G361" i="66"/>
  <c r="G409" i="66" s="1"/>
  <c r="G369" i="66"/>
  <c r="G417" i="66" s="1"/>
  <c r="G377" i="66"/>
  <c r="G425" i="66" s="1"/>
  <c r="G370" i="66"/>
  <c r="G418" i="66" s="1"/>
  <c r="G374" i="66"/>
  <c r="G422" i="66" s="1"/>
  <c r="G364" i="66"/>
  <c r="G412" i="66" s="1"/>
  <c r="G358" i="66"/>
  <c r="G406" i="66" s="1"/>
  <c r="H369" i="66"/>
  <c r="H417" i="66" s="1"/>
  <c r="H371" i="66"/>
  <c r="H419" i="66" s="1"/>
  <c r="I360" i="66"/>
  <c r="I408" i="66" s="1"/>
  <c r="H376" i="66"/>
  <c r="H424" i="66" s="1"/>
  <c r="H368" i="66"/>
  <c r="H416" i="66" s="1"/>
  <c r="G363" i="66"/>
  <c r="G411" i="66" s="1"/>
  <c r="I371" i="66"/>
  <c r="I419" i="66" s="1"/>
  <c r="I359" i="66"/>
  <c r="I407" i="66" s="1"/>
  <c r="I368" i="66"/>
  <c r="I416" i="66" s="1"/>
  <c r="G368" i="66"/>
  <c r="G416" i="66" s="1"/>
  <c r="I366" i="66"/>
  <c r="I414" i="66" s="1"/>
  <c r="H373" i="66"/>
  <c r="H421" i="66" s="1"/>
  <c r="H358" i="66"/>
  <c r="H406" i="66" s="1"/>
  <c r="I369" i="66"/>
  <c r="I417" i="66" s="1"/>
  <c r="I372" i="66"/>
  <c r="I420" i="66" s="1"/>
  <c r="I370" i="66"/>
  <c r="I418" i="66" s="1"/>
  <c r="H366" i="66"/>
  <c r="H414" i="66" s="1"/>
  <c r="G376" i="66"/>
  <c r="G424" i="66" s="1"/>
  <c r="G360" i="66"/>
  <c r="G408" i="66" s="1"/>
  <c r="G371" i="66"/>
  <c r="G419" i="66" s="1"/>
  <c r="H365" i="66"/>
  <c r="H413" i="66" s="1"/>
  <c r="I375" i="66"/>
  <c r="I423" i="66" s="1"/>
  <c r="G366" i="66"/>
  <c r="G414" i="66" s="1"/>
  <c r="I373" i="66"/>
  <c r="I421" i="66" s="1"/>
  <c r="G367" i="66"/>
  <c r="G415" i="66" s="1"/>
  <c r="I361" i="66"/>
  <c r="I409" i="66" s="1"/>
  <c r="H370" i="66"/>
  <c r="H418" i="66" s="1"/>
  <c r="I376" i="66"/>
  <c r="I424" i="66" s="1"/>
  <c r="H367" i="66"/>
  <c r="H415" i="66" s="1"/>
  <c r="I377" i="66"/>
  <c r="I425" i="66" s="1"/>
  <c r="G362" i="66"/>
  <c r="G410" i="66" s="1"/>
  <c r="I367" i="66"/>
  <c r="I415" i="66" s="1"/>
  <c r="H363" i="66"/>
  <c r="H411" i="66" s="1"/>
  <c r="H364" i="66"/>
  <c r="H412" i="66" s="1"/>
  <c r="I358" i="66"/>
  <c r="I406" i="66" s="1"/>
  <c r="H360" i="66"/>
  <c r="H408" i="66" s="1"/>
  <c r="I362" i="66"/>
  <c r="I410" i="66" s="1"/>
  <c r="G372" i="66"/>
  <c r="G420" i="66" s="1"/>
  <c r="I374" i="66"/>
  <c r="I422" i="66" s="1"/>
  <c r="H377" i="66"/>
  <c r="H425" i="66" s="1"/>
  <c r="H361" i="66"/>
  <c r="H409" i="66" s="1"/>
  <c r="H374" i="66"/>
  <c r="H422" i="66" s="1"/>
  <c r="I364" i="66"/>
  <c r="I412" i="66" s="1"/>
  <c r="H372" i="66"/>
  <c r="H420" i="66" s="1"/>
  <c r="I365" i="66"/>
  <c r="I413" i="66" s="1"/>
  <c r="G359" i="66"/>
  <c r="G407" i="66" s="1"/>
  <c r="I363" i="66"/>
  <c r="I411" i="66" s="1"/>
  <c r="H375" i="66"/>
  <c r="H423" i="66" s="1"/>
  <c r="H359" i="66"/>
  <c r="H407" i="66" s="1"/>
  <c r="G375" i="66"/>
  <c r="G423" i="66" s="1"/>
  <c r="H362" i="66"/>
  <c r="H410" i="66" s="1"/>
  <c r="G13" i="68"/>
  <c r="O358" i="66" l="1"/>
  <c r="O406" i="66" s="1"/>
  <c r="K82" i="60"/>
  <c r="N358" i="66"/>
  <c r="N406" i="66" s="1"/>
  <c r="J82" i="60"/>
  <c r="M358" i="66"/>
  <c r="M406" i="66" s="1"/>
  <c r="I82" i="60"/>
  <c r="N362" i="66"/>
  <c r="N410" i="66" s="1"/>
  <c r="J86" i="60"/>
  <c r="O363" i="66"/>
  <c r="O411" i="66" s="1"/>
  <c r="K87" i="60"/>
  <c r="O364" i="66"/>
  <c r="O412" i="66" s="1"/>
  <c r="K88" i="60"/>
  <c r="O374" i="66"/>
  <c r="O422" i="66" s="1"/>
  <c r="K98" i="60"/>
  <c r="M362" i="66"/>
  <c r="M410" i="66" s="1"/>
  <c r="I86" i="60"/>
  <c r="N370" i="66"/>
  <c r="N418" i="66" s="1"/>
  <c r="J94" i="60"/>
  <c r="M366" i="66"/>
  <c r="M414" i="66" s="1"/>
  <c r="I90" i="60"/>
  <c r="M360" i="66"/>
  <c r="M408" i="66" s="1"/>
  <c r="I84" i="60"/>
  <c r="O372" i="66"/>
  <c r="O420" i="66" s="1"/>
  <c r="K96" i="60"/>
  <c r="O366" i="66"/>
  <c r="O414" i="66" s="1"/>
  <c r="K90" i="60"/>
  <c r="O371" i="66"/>
  <c r="O419" i="66" s="1"/>
  <c r="K95" i="60"/>
  <c r="O360" i="66"/>
  <c r="O408" i="66" s="1"/>
  <c r="K84" i="60"/>
  <c r="M364" i="66"/>
  <c r="M412" i="66" s="1"/>
  <c r="I88" i="60"/>
  <c r="M369" i="66"/>
  <c r="M417" i="66" s="1"/>
  <c r="I93" i="60"/>
  <c r="N375" i="66"/>
  <c r="N423" i="66" s="1"/>
  <c r="J99" i="60"/>
  <c r="M375" i="66"/>
  <c r="M423" i="66" s="1"/>
  <c r="I99" i="60"/>
  <c r="M359" i="66"/>
  <c r="M407" i="66" s="1"/>
  <c r="I83" i="60"/>
  <c r="N374" i="66"/>
  <c r="N422" i="66" s="1"/>
  <c r="J98" i="60"/>
  <c r="M372" i="66"/>
  <c r="M420" i="66" s="1"/>
  <c r="I96" i="60"/>
  <c r="N364" i="66"/>
  <c r="N412" i="66" s="1"/>
  <c r="J88" i="60"/>
  <c r="O377" i="66"/>
  <c r="K101" i="60"/>
  <c r="O361" i="66"/>
  <c r="O409" i="66" s="1"/>
  <c r="K85" i="60"/>
  <c r="O375" i="66"/>
  <c r="O423" i="66" s="1"/>
  <c r="K99" i="60"/>
  <c r="M376" i="66"/>
  <c r="I100" i="60"/>
  <c r="O369" i="66"/>
  <c r="O417" i="66" s="1"/>
  <c r="K93" i="60"/>
  <c r="M368" i="66"/>
  <c r="M416" i="66" s="1"/>
  <c r="I92" i="60"/>
  <c r="M363" i="66"/>
  <c r="M411" i="66" s="1"/>
  <c r="I87" i="60"/>
  <c r="N371" i="66"/>
  <c r="N419" i="66" s="1"/>
  <c r="J95" i="60"/>
  <c r="M374" i="66"/>
  <c r="M422" i="66" s="1"/>
  <c r="I98" i="60"/>
  <c r="M361" i="66"/>
  <c r="M409" i="66" s="1"/>
  <c r="I85" i="60"/>
  <c r="N359" i="66"/>
  <c r="N407" i="66" s="1"/>
  <c r="J83" i="60"/>
  <c r="O365" i="66"/>
  <c r="O413" i="66" s="1"/>
  <c r="K89" i="60"/>
  <c r="N361" i="66"/>
  <c r="N409" i="66" s="1"/>
  <c r="J85" i="60"/>
  <c r="O362" i="66"/>
  <c r="O410" i="66" s="1"/>
  <c r="K86" i="60"/>
  <c r="N363" i="66"/>
  <c r="N411" i="66" s="1"/>
  <c r="J87" i="60"/>
  <c r="N367" i="66"/>
  <c r="N415" i="66" s="1"/>
  <c r="J91" i="60"/>
  <c r="M367" i="66"/>
  <c r="M415" i="66" s="1"/>
  <c r="I91" i="60"/>
  <c r="N365" i="66"/>
  <c r="N413" i="66" s="1"/>
  <c r="J89" i="60"/>
  <c r="N366" i="66"/>
  <c r="N414" i="66" s="1"/>
  <c r="J90" i="60"/>
  <c r="O368" i="66"/>
  <c r="O416" i="66" s="1"/>
  <c r="K92" i="60"/>
  <c r="N368" i="66"/>
  <c r="N416" i="66" s="1"/>
  <c r="J92" i="60"/>
  <c r="N369" i="66"/>
  <c r="N417" i="66" s="1"/>
  <c r="J93" i="60"/>
  <c r="M370" i="66"/>
  <c r="M418" i="66" s="1"/>
  <c r="I94" i="60"/>
  <c r="M373" i="66"/>
  <c r="M421" i="66" s="1"/>
  <c r="I97" i="60"/>
  <c r="N372" i="66"/>
  <c r="N420" i="66" s="1"/>
  <c r="J96" i="60"/>
  <c r="N377" i="66"/>
  <c r="J101" i="60"/>
  <c r="N360" i="66"/>
  <c r="N408" i="66" s="1"/>
  <c r="J84" i="60"/>
  <c r="O367" i="66"/>
  <c r="O415" i="66" s="1"/>
  <c r="K91" i="60"/>
  <c r="O376" i="66"/>
  <c r="K100" i="60"/>
  <c r="O373" i="66"/>
  <c r="O421" i="66" s="1"/>
  <c r="K97" i="60"/>
  <c r="M371" i="66"/>
  <c r="M419" i="66" s="1"/>
  <c r="I95" i="60"/>
  <c r="O370" i="66"/>
  <c r="O418" i="66" s="1"/>
  <c r="K94" i="60"/>
  <c r="N373" i="66"/>
  <c r="N421" i="66" s="1"/>
  <c r="J97" i="60"/>
  <c r="O359" i="66"/>
  <c r="O407" i="66" s="1"/>
  <c r="K83" i="60"/>
  <c r="N376" i="66"/>
  <c r="J100" i="60"/>
  <c r="M377" i="66"/>
  <c r="I101" i="60"/>
  <c r="M365" i="66"/>
  <c r="M413" i="66" s="1"/>
  <c r="I89" i="60"/>
  <c r="O142" i="60"/>
  <c r="I142" i="60"/>
  <c r="M563" i="66"/>
  <c r="O146" i="60" s="1"/>
  <c r="I146" i="60"/>
  <c r="M560" i="66"/>
  <c r="I143" i="60"/>
  <c r="O562" i="66"/>
  <c r="Q145" i="60" s="1"/>
  <c r="K145" i="60"/>
  <c r="N563" i="66"/>
  <c r="P146" i="60" s="1"/>
  <c r="J146" i="60"/>
  <c r="M558" i="66"/>
  <c r="O141" i="60" s="1"/>
  <c r="I141" i="60"/>
  <c r="N558" i="66"/>
  <c r="P141" i="60" s="1"/>
  <c r="J141" i="60"/>
  <c r="O563" i="66"/>
  <c r="Q146" i="60" s="1"/>
  <c r="K146" i="60"/>
  <c r="P143" i="60"/>
  <c r="J143" i="60"/>
  <c r="O558" i="66"/>
  <c r="Q141" i="60" s="1"/>
  <c r="K141" i="60"/>
  <c r="O559" i="66"/>
  <c r="Q142" i="60" s="1"/>
  <c r="K142" i="60"/>
  <c r="N559" i="66"/>
  <c r="P142" i="60" s="1"/>
  <c r="J142" i="60"/>
  <c r="M562" i="66"/>
  <c r="I145" i="60"/>
  <c r="N562" i="66"/>
  <c r="P145" i="60" s="1"/>
  <c r="J145" i="60"/>
  <c r="M561" i="66"/>
  <c r="O144" i="60" s="1"/>
  <c r="I144" i="60"/>
  <c r="N561" i="66"/>
  <c r="P144" i="60" s="1"/>
  <c r="J144" i="60"/>
  <c r="Q143" i="60"/>
  <c r="K143" i="60"/>
  <c r="O561" i="66"/>
  <c r="Q144" i="60" s="1"/>
  <c r="K144" i="60"/>
  <c r="F1044" i="66"/>
  <c r="F1045" i="66"/>
  <c r="F1046" i="66"/>
  <c r="F1047" i="66"/>
  <c r="F1048" i="66"/>
  <c r="F1049" i="66"/>
  <c r="F1050" i="66"/>
  <c r="F1051" i="66"/>
  <c r="F1052" i="66"/>
  <c r="F1043" i="66"/>
  <c r="I70" i="65"/>
  <c r="I25" i="65"/>
  <c r="P100" i="60" l="1"/>
  <c r="N424" i="66"/>
  <c r="Q100" i="60"/>
  <c r="O424" i="66"/>
  <c r="Q101" i="60"/>
  <c r="O425" i="66"/>
  <c r="O101" i="60"/>
  <c r="M425" i="66"/>
  <c r="P101" i="60"/>
  <c r="N425" i="66"/>
  <c r="O100" i="60"/>
  <c r="M424" i="66"/>
  <c r="P92" i="60"/>
  <c r="P87" i="60"/>
  <c r="P83" i="60"/>
  <c r="O98" i="60"/>
  <c r="O87" i="60"/>
  <c r="Q93" i="60"/>
  <c r="Q99" i="60"/>
  <c r="O96" i="60"/>
  <c r="O83" i="60"/>
  <c r="P99" i="60"/>
  <c r="O88" i="60"/>
  <c r="Q95" i="60"/>
  <c r="Q96" i="60"/>
  <c r="O90" i="60"/>
  <c r="O86" i="60"/>
  <c r="Q88" i="60"/>
  <c r="P86" i="60"/>
  <c r="P82" i="60"/>
  <c r="P97" i="60"/>
  <c r="P84" i="60"/>
  <c r="P90" i="60"/>
  <c r="P85" i="60"/>
  <c r="Q94" i="60"/>
  <c r="Q97" i="60"/>
  <c r="Q91" i="60"/>
  <c r="O97" i="60"/>
  <c r="P93" i="60"/>
  <c r="Q92" i="60"/>
  <c r="P89" i="60"/>
  <c r="P91" i="60"/>
  <c r="Q89" i="60"/>
  <c r="O85" i="60"/>
  <c r="P95" i="60"/>
  <c r="Q85" i="60"/>
  <c r="P88" i="60"/>
  <c r="P98" i="60"/>
  <c r="O99" i="60"/>
  <c r="Q84" i="60"/>
  <c r="Q90" i="60"/>
  <c r="P94" i="60"/>
  <c r="Q98" i="60"/>
  <c r="Q87" i="60"/>
  <c r="O82" i="60"/>
  <c r="Q82" i="60"/>
  <c r="P377" i="66"/>
  <c r="P375" i="66"/>
  <c r="P423" i="66" s="1"/>
  <c r="P374" i="66"/>
  <c r="P422" i="66" s="1"/>
  <c r="P364" i="66"/>
  <c r="P412" i="66" s="1"/>
  <c r="P363" i="66"/>
  <c r="P411" i="66" s="1"/>
  <c r="P361" i="66"/>
  <c r="P409" i="66" s="1"/>
  <c r="P373" i="66"/>
  <c r="P421" i="66" s="1"/>
  <c r="O378" i="66"/>
  <c r="F292" i="66" s="1"/>
  <c r="Q83" i="60"/>
  <c r="P368" i="66"/>
  <c r="P416" i="66" s="1"/>
  <c r="O92" i="60"/>
  <c r="P369" i="66"/>
  <c r="P417" i="66" s="1"/>
  <c r="O93" i="60"/>
  <c r="N378" i="66"/>
  <c r="E292" i="66" s="1"/>
  <c r="P376" i="66"/>
  <c r="P365" i="66"/>
  <c r="P413" i="66" s="1"/>
  <c r="O89" i="60"/>
  <c r="P371" i="66"/>
  <c r="P419" i="66" s="1"/>
  <c r="O95" i="60"/>
  <c r="P372" i="66"/>
  <c r="P420" i="66" s="1"/>
  <c r="P96" i="60"/>
  <c r="P370" i="66"/>
  <c r="P418" i="66" s="1"/>
  <c r="O94" i="60"/>
  <c r="P367" i="66"/>
  <c r="P415" i="66" s="1"/>
  <c r="O91" i="60"/>
  <c r="P366" i="66"/>
  <c r="P414" i="66" s="1"/>
  <c r="P362" i="66"/>
  <c r="P410" i="66" s="1"/>
  <c r="Q86" i="60"/>
  <c r="P360" i="66"/>
  <c r="P408" i="66" s="1"/>
  <c r="O84" i="60"/>
  <c r="P358" i="66"/>
  <c r="P406" i="66" s="1"/>
  <c r="M378" i="66"/>
  <c r="D292" i="66" s="1"/>
  <c r="P359" i="66"/>
  <c r="P407" i="66" s="1"/>
  <c r="O145" i="60"/>
  <c r="P562" i="66"/>
  <c r="R145" i="60" s="1"/>
  <c r="O143" i="60"/>
  <c r="P560" i="66"/>
  <c r="R143" i="60" s="1"/>
  <c r="P561" i="66"/>
  <c r="R144" i="60" s="1"/>
  <c r="P558" i="66"/>
  <c r="R141" i="60" s="1"/>
  <c r="P563" i="66"/>
  <c r="R146" i="60" s="1"/>
  <c r="P559" i="66"/>
  <c r="R142" i="60" s="1"/>
  <c r="E1044" i="66"/>
  <c r="E1045" i="66"/>
  <c r="E1046" i="66"/>
  <c r="E1047" i="66"/>
  <c r="E1048" i="66"/>
  <c r="E1049" i="66"/>
  <c r="E1050" i="66"/>
  <c r="E1051" i="66"/>
  <c r="E1052" i="66"/>
  <c r="E1043" i="66"/>
  <c r="G1043" i="66" s="1"/>
  <c r="E758" i="66"/>
  <c r="E753" i="66"/>
  <c r="R100" i="60" l="1"/>
  <c r="P424" i="66"/>
  <c r="R101" i="60"/>
  <c r="P425" i="66"/>
  <c r="R91" i="60"/>
  <c r="R93" i="60"/>
  <c r="R85" i="60"/>
  <c r="R96" i="60"/>
  <c r="R89" i="60"/>
  <c r="R88" i="60"/>
  <c r="R82" i="60"/>
  <c r="R86" i="60"/>
  <c r="R97" i="60"/>
  <c r="R98" i="60"/>
  <c r="R90" i="60"/>
  <c r="R94" i="60"/>
  <c r="R95" i="60"/>
  <c r="R92" i="60"/>
  <c r="R99" i="60"/>
  <c r="R83" i="60"/>
  <c r="R84" i="60"/>
  <c r="P102" i="60"/>
  <c r="R87" i="60"/>
  <c r="G293" i="66"/>
  <c r="O102" i="60"/>
  <c r="Q102" i="60"/>
  <c r="P378" i="66"/>
  <c r="G292" i="66" s="1"/>
  <c r="G1052" i="66"/>
  <c r="G1046" i="66"/>
  <c r="G1047" i="66"/>
  <c r="G1051" i="66"/>
  <c r="G1045" i="66"/>
  <c r="G1050" i="66"/>
  <c r="G1044" i="66"/>
  <c r="G1049" i="66"/>
  <c r="G1048" i="66"/>
  <c r="F773" i="66"/>
  <c r="E1020" i="66"/>
  <c r="E1021" i="66"/>
  <c r="E1022" i="66"/>
  <c r="E1023" i="66"/>
  <c r="E1024" i="66"/>
  <c r="E1025" i="66"/>
  <c r="E1026" i="66"/>
  <c r="E1027" i="66"/>
  <c r="E1028" i="66"/>
  <c r="F1020" i="66"/>
  <c r="F1021" i="66"/>
  <c r="F1022" i="66"/>
  <c r="F1023" i="66"/>
  <c r="F1024" i="66"/>
  <c r="F1025" i="66"/>
  <c r="F1026" i="66"/>
  <c r="F1027" i="66"/>
  <c r="F1028" i="66"/>
  <c r="F1019" i="66"/>
  <c r="F754" i="66"/>
  <c r="F755" i="66"/>
  <c r="F756" i="66"/>
  <c r="F757" i="66"/>
  <c r="F758" i="66"/>
  <c r="F759" i="66"/>
  <c r="F760" i="66"/>
  <c r="F761" i="66"/>
  <c r="F762" i="66"/>
  <c r="F763" i="66"/>
  <c r="F764" i="66"/>
  <c r="F765" i="66"/>
  <c r="F766" i="66"/>
  <c r="F767" i="66"/>
  <c r="F768" i="66"/>
  <c r="F769" i="66"/>
  <c r="F770" i="66"/>
  <c r="F771" i="66"/>
  <c r="F772" i="66"/>
  <c r="F774" i="66"/>
  <c r="F753" i="66"/>
  <c r="I36" i="68"/>
  <c r="J36" i="68"/>
  <c r="H36" i="68"/>
  <c r="R102" i="60" l="1"/>
  <c r="G1053" i="66"/>
  <c r="G1036" i="66" s="1"/>
  <c r="K553" i="66"/>
  <c r="L553" i="66"/>
  <c r="K554" i="66"/>
  <c r="L554" i="66"/>
  <c r="K555" i="66"/>
  <c r="L555" i="66"/>
  <c r="K556" i="66"/>
  <c r="L556" i="66"/>
  <c r="K557" i="66"/>
  <c r="L557" i="66"/>
  <c r="J554" i="66"/>
  <c r="J555" i="66"/>
  <c r="J556" i="66"/>
  <c r="J557" i="66"/>
  <c r="J553" i="66"/>
  <c r="E443" i="66"/>
  <c r="E444" i="66"/>
  <c r="F1100" i="66" l="1"/>
  <c r="E1100" i="66"/>
  <c r="F1104" i="66"/>
  <c r="D1100" i="66"/>
  <c r="D6" i="66" l="1"/>
  <c r="G4" i="68" s="1"/>
  <c r="C1020" i="66"/>
  <c r="C1256" i="66" s="1"/>
  <c r="C1021" i="66"/>
  <c r="C1257" i="66" s="1"/>
  <c r="C1022" i="66"/>
  <c r="C1258" i="66" s="1"/>
  <c r="C1023" i="66"/>
  <c r="C1259" i="66" s="1"/>
  <c r="C1024" i="66"/>
  <c r="C1260" i="66" s="1"/>
  <c r="C1025" i="66"/>
  <c r="C1261" i="66" s="1"/>
  <c r="C1026" i="66"/>
  <c r="C1262" i="66" s="1"/>
  <c r="C1027" i="66"/>
  <c r="C1263" i="66" s="1"/>
  <c r="C1028" i="66"/>
  <c r="C1264" i="66" s="1"/>
  <c r="C1019" i="66"/>
  <c r="C1255" i="66" s="1"/>
  <c r="C554" i="66"/>
  <c r="C1193" i="66" s="1"/>
  <c r="C555" i="66"/>
  <c r="C1194" i="66" s="1"/>
  <c r="C556" i="66"/>
  <c r="C1195" i="66" s="1"/>
  <c r="C557" i="66"/>
  <c r="C1196" i="66" s="1"/>
  <c r="C553" i="66"/>
  <c r="C1192" i="66" s="1"/>
  <c r="C463" i="66"/>
  <c r="C1188" i="66" s="1"/>
  <c r="C464" i="66"/>
  <c r="C1189" i="66" s="1"/>
  <c r="C465" i="66"/>
  <c r="C1190" i="66" s="1"/>
  <c r="C466" i="66"/>
  <c r="C1191" i="66" s="1"/>
  <c r="C462" i="66"/>
  <c r="C1187" i="66" s="1"/>
  <c r="C268" i="66"/>
  <c r="C387" i="66" s="1"/>
  <c r="C269" i="66"/>
  <c r="C388" i="66" s="1"/>
  <c r="C270" i="66"/>
  <c r="C389" i="66" s="1"/>
  <c r="C271" i="66"/>
  <c r="C390" i="66" s="1"/>
  <c r="C272" i="66"/>
  <c r="C391" i="66" s="1"/>
  <c r="C273" i="66"/>
  <c r="C392" i="66" s="1"/>
  <c r="C274" i="66"/>
  <c r="C393" i="66" s="1"/>
  <c r="C275" i="66"/>
  <c r="C394" i="66" s="1"/>
  <c r="C276" i="66"/>
  <c r="C395" i="66" s="1"/>
  <c r="C277" i="66"/>
  <c r="C396" i="66" s="1"/>
  <c r="C278" i="66"/>
  <c r="C397" i="66" s="1"/>
  <c r="C279" i="66"/>
  <c r="C398" i="66" s="1"/>
  <c r="C280" i="66"/>
  <c r="C399" i="66" s="1"/>
  <c r="C281" i="66"/>
  <c r="C400" i="66" s="1"/>
  <c r="C282" i="66"/>
  <c r="C401" i="66" s="1"/>
  <c r="C283" i="66"/>
  <c r="C402" i="66" s="1"/>
  <c r="C284" i="66"/>
  <c r="C403" i="66" s="1"/>
  <c r="C285" i="66"/>
  <c r="C286" i="66"/>
  <c r="C267" i="66"/>
  <c r="C386" i="66" s="1"/>
  <c r="C1166" i="66" l="1"/>
  <c r="C405" i="66"/>
  <c r="C1165" i="66"/>
  <c r="C404" i="66"/>
  <c r="C1154" i="66"/>
  <c r="C1157" i="66"/>
  <c r="C1164" i="66"/>
  <c r="C1160" i="66"/>
  <c r="C1156" i="66"/>
  <c r="C1152" i="66"/>
  <c r="C1148" i="66"/>
  <c r="C1162" i="66"/>
  <c r="C1158" i="66"/>
  <c r="C1150" i="66"/>
  <c r="C1161" i="66"/>
  <c r="C1153" i="66"/>
  <c r="C1149" i="66"/>
  <c r="C1147" i="66"/>
  <c r="C1163" i="66"/>
  <c r="C1159" i="66"/>
  <c r="C1155" i="66"/>
  <c r="C1151" i="66"/>
  <c r="C1044" i="66"/>
  <c r="C1266" i="66" s="1"/>
  <c r="C1045" i="66"/>
  <c r="C1267" i="66" s="1"/>
  <c r="C1046" i="66"/>
  <c r="C1268" i="66" s="1"/>
  <c r="C1047" i="66"/>
  <c r="C1269" i="66" s="1"/>
  <c r="C1048" i="66"/>
  <c r="C1270" i="66" s="1"/>
  <c r="C1049" i="66"/>
  <c r="C1271" i="66" s="1"/>
  <c r="C1050" i="66"/>
  <c r="C1272" i="66" s="1"/>
  <c r="C1051" i="66"/>
  <c r="C1273" i="66" s="1"/>
  <c r="C1052" i="66"/>
  <c r="C1274" i="66" s="1"/>
  <c r="C1043" i="66"/>
  <c r="C1265" i="66" s="1"/>
  <c r="C754" i="66"/>
  <c r="C1234" i="66" s="1"/>
  <c r="C755" i="66"/>
  <c r="C1235" i="66" s="1"/>
  <c r="C756" i="66"/>
  <c r="C1236" i="66" s="1"/>
  <c r="C757" i="66"/>
  <c r="C1237" i="66" s="1"/>
  <c r="C758" i="66"/>
  <c r="C1238" i="66" s="1"/>
  <c r="C759" i="66"/>
  <c r="C1239" i="66" s="1"/>
  <c r="C760" i="66"/>
  <c r="C1240" i="66" s="1"/>
  <c r="C761" i="66"/>
  <c r="C1241" i="66" s="1"/>
  <c r="C762" i="66"/>
  <c r="C1242" i="66" s="1"/>
  <c r="C763" i="66"/>
  <c r="C1243" i="66" s="1"/>
  <c r="C764" i="66"/>
  <c r="C1244" i="66" s="1"/>
  <c r="C765" i="66"/>
  <c r="C1245" i="66" s="1"/>
  <c r="C766" i="66"/>
  <c r="C1246" i="66" s="1"/>
  <c r="C767" i="66"/>
  <c r="C1247" i="66" s="1"/>
  <c r="C768" i="66"/>
  <c r="C1248" i="66" s="1"/>
  <c r="C769" i="66"/>
  <c r="C1249" i="66" s="1"/>
  <c r="C770" i="66"/>
  <c r="C1250" i="66" s="1"/>
  <c r="C771" i="66"/>
  <c r="C1251" i="66" s="1"/>
  <c r="C772" i="66"/>
  <c r="C1252" i="66" s="1"/>
  <c r="C773" i="66"/>
  <c r="C1253" i="66" s="1"/>
  <c r="C774" i="66"/>
  <c r="C1254" i="66" s="1"/>
  <c r="C753" i="66"/>
  <c r="C1233" i="66" s="1"/>
  <c r="D754" i="66"/>
  <c r="C780" i="66" s="1"/>
  <c r="D755" i="66"/>
  <c r="C781" i="66" s="1"/>
  <c r="D756" i="66"/>
  <c r="C782" i="66" s="1"/>
  <c r="D757" i="66"/>
  <c r="C783" i="66" s="1"/>
  <c r="D758" i="66"/>
  <c r="C784" i="66" s="1"/>
  <c r="D759" i="66"/>
  <c r="C785" i="66" s="1"/>
  <c r="D760" i="66"/>
  <c r="C786" i="66" s="1"/>
  <c r="D761" i="66"/>
  <c r="C787" i="66" s="1"/>
  <c r="D762" i="66"/>
  <c r="C788" i="66" s="1"/>
  <c r="D763" i="66"/>
  <c r="C789" i="66" s="1"/>
  <c r="D764" i="66"/>
  <c r="C790" i="66" s="1"/>
  <c r="D765" i="66"/>
  <c r="C791" i="66" s="1"/>
  <c r="D766" i="66"/>
  <c r="C792" i="66" s="1"/>
  <c r="D767" i="66"/>
  <c r="C793" i="66" s="1"/>
  <c r="D768" i="66"/>
  <c r="C794" i="66" s="1"/>
  <c r="D769" i="66"/>
  <c r="C795" i="66" s="1"/>
  <c r="D770" i="66"/>
  <c r="C796" i="66" s="1"/>
  <c r="D771" i="66"/>
  <c r="C797" i="66" s="1"/>
  <c r="D772" i="66"/>
  <c r="C798" i="66" s="1"/>
  <c r="D773" i="66"/>
  <c r="C799" i="66" s="1"/>
  <c r="D774" i="66"/>
  <c r="C800" i="66" s="1"/>
  <c r="D753" i="66"/>
  <c r="C779" i="66" s="1"/>
  <c r="C679" i="66"/>
  <c r="C680" i="66"/>
  <c r="C681" i="66"/>
  <c r="C682" i="66"/>
  <c r="C683" i="66"/>
  <c r="C684" i="66"/>
  <c r="C685" i="66"/>
  <c r="C721" i="66" s="1"/>
  <c r="C678" i="66"/>
  <c r="C714" i="66" s="1"/>
  <c r="C628" i="66"/>
  <c r="C692" i="66" s="1"/>
  <c r="C132" i="66"/>
  <c r="C1125" i="66" s="1"/>
  <c r="C133" i="66"/>
  <c r="C1126" i="66" s="1"/>
  <c r="C134" i="66"/>
  <c r="C1127" i="66" s="1"/>
  <c r="C135" i="66"/>
  <c r="C1128" i="66" s="1"/>
  <c r="C136" i="66"/>
  <c r="C1129" i="66" s="1"/>
  <c r="C137" i="66"/>
  <c r="C1130" i="66" s="1"/>
  <c r="C138" i="66"/>
  <c r="C1131" i="66" s="1"/>
  <c r="C139" i="66"/>
  <c r="C1132" i="66" s="1"/>
  <c r="C140" i="66"/>
  <c r="C1133" i="66" s="1"/>
  <c r="C141" i="66"/>
  <c r="C1134" i="66" s="1"/>
  <c r="C142" i="66"/>
  <c r="C1135" i="66" s="1"/>
  <c r="C143" i="66"/>
  <c r="C1136" i="66" s="1"/>
  <c r="C144" i="66"/>
  <c r="C1137" i="66" s="1"/>
  <c r="C145" i="66"/>
  <c r="C1138" i="66" s="1"/>
  <c r="C146" i="66"/>
  <c r="C1139" i="66" s="1"/>
  <c r="C147" i="66"/>
  <c r="C1140" i="66" s="1"/>
  <c r="C148" i="66"/>
  <c r="C1141" i="66" s="1"/>
  <c r="C149" i="66"/>
  <c r="C1142" i="66" s="1"/>
  <c r="C150" i="66"/>
  <c r="C1143" i="66" s="1"/>
  <c r="C151" i="66"/>
  <c r="C1144" i="66" s="1"/>
  <c r="C152" i="66"/>
  <c r="C1145" i="66" s="1"/>
  <c r="C153" i="66"/>
  <c r="C1146" i="66" s="1"/>
  <c r="D1099" i="66"/>
  <c r="F52" i="68" s="1"/>
  <c r="F1073" i="66"/>
  <c r="G1073" i="66"/>
  <c r="F1074" i="66"/>
  <c r="G1074" i="66"/>
  <c r="F1075" i="66"/>
  <c r="G1075" i="66"/>
  <c r="H1075" i="66"/>
  <c r="F1076" i="66"/>
  <c r="G1076" i="66"/>
  <c r="F1077" i="66"/>
  <c r="G1077" i="66"/>
  <c r="F1078" i="66"/>
  <c r="G1092" i="66" s="1"/>
  <c r="G1078" i="66"/>
  <c r="H1092" i="66" s="1"/>
  <c r="H1078" i="66"/>
  <c r="I1092" i="66" s="1"/>
  <c r="K35" i="68" s="1"/>
  <c r="E1078" i="66"/>
  <c r="F1092" i="66" s="1"/>
  <c r="E1077" i="66"/>
  <c r="E1076" i="66"/>
  <c r="E1075" i="66"/>
  <c r="K1075" i="66" s="1"/>
  <c r="E1074" i="66"/>
  <c r="E1073" i="66"/>
  <c r="D1020" i="66"/>
  <c r="J1019" i="66" s="1"/>
  <c r="D1021" i="66"/>
  <c r="J1020" i="66" s="1"/>
  <c r="D1022" i="66"/>
  <c r="J1021" i="66" s="1"/>
  <c r="D1023" i="66"/>
  <c r="J1022" i="66" s="1"/>
  <c r="D1024" i="66"/>
  <c r="J1023" i="66" s="1"/>
  <c r="D1025" i="66"/>
  <c r="J1024" i="66" s="1"/>
  <c r="D1026" i="66"/>
  <c r="J1025" i="66" s="1"/>
  <c r="D1027" i="66"/>
  <c r="J1026" i="66" s="1"/>
  <c r="D1028" i="66"/>
  <c r="J1027" i="66" s="1"/>
  <c r="E1019" i="66"/>
  <c r="D1019" i="66"/>
  <c r="J1018" i="66" s="1"/>
  <c r="J463" i="66"/>
  <c r="K463" i="66"/>
  <c r="L463" i="66"/>
  <c r="J464" i="66"/>
  <c r="K464" i="66"/>
  <c r="L464" i="66"/>
  <c r="J465" i="66"/>
  <c r="K465" i="66"/>
  <c r="L465" i="66"/>
  <c r="J466" i="66"/>
  <c r="K466" i="66"/>
  <c r="L466" i="66"/>
  <c r="K462" i="66"/>
  <c r="L462" i="66"/>
  <c r="J462" i="66"/>
  <c r="D464" i="66"/>
  <c r="E452" i="66" s="1"/>
  <c r="E464" i="66"/>
  <c r="F464" i="66"/>
  <c r="D465" i="66"/>
  <c r="E453" i="66" s="1"/>
  <c r="E465" i="66"/>
  <c r="F465" i="66"/>
  <c r="D466" i="66"/>
  <c r="E466" i="66"/>
  <c r="F466" i="66"/>
  <c r="F463" i="66"/>
  <c r="E463" i="66"/>
  <c r="D463" i="66"/>
  <c r="E451" i="66" s="1"/>
  <c r="F462" i="66"/>
  <c r="E462" i="66"/>
  <c r="D462" i="66"/>
  <c r="E441" i="66"/>
  <c r="E442" i="66"/>
  <c r="C1229" i="66" l="1"/>
  <c r="C1228" i="66"/>
  <c r="C1231" i="66"/>
  <c r="C1227" i="66"/>
  <c r="C1225" i="66"/>
  <c r="C1232" i="66"/>
  <c r="C1203" i="66"/>
  <c r="C1230" i="66"/>
  <c r="C1226" i="66"/>
  <c r="D1125" i="66"/>
  <c r="D1126" i="66" s="1"/>
  <c r="G466" i="66"/>
  <c r="I466" i="66"/>
  <c r="H466" i="66"/>
  <c r="E454" i="66"/>
  <c r="E450" i="66"/>
  <c r="K1076" i="66"/>
  <c r="G1087" i="66"/>
  <c r="I30" i="68" s="1"/>
  <c r="G1090" i="66"/>
  <c r="G1093" i="66" s="1"/>
  <c r="F1087" i="66"/>
  <c r="H30" i="68" s="1"/>
  <c r="H1087" i="66"/>
  <c r="J30" i="68" s="1"/>
  <c r="H1090" i="66"/>
  <c r="H1093" i="66" s="1"/>
  <c r="F1090" i="66"/>
  <c r="F1093" i="66" s="1"/>
  <c r="K1077" i="66"/>
  <c r="K1078" i="66"/>
  <c r="D133" i="66"/>
  <c r="D132" i="66"/>
  <c r="I133" i="66"/>
  <c r="J133" i="66"/>
  <c r="K133" i="66"/>
  <c r="I134" i="66"/>
  <c r="J134" i="66"/>
  <c r="K134" i="66"/>
  <c r="I135" i="66"/>
  <c r="J135" i="66"/>
  <c r="K135" i="66"/>
  <c r="I136" i="66"/>
  <c r="J136" i="66"/>
  <c r="K136" i="66"/>
  <c r="I137" i="66"/>
  <c r="J137" i="66"/>
  <c r="K137" i="66"/>
  <c r="I138" i="66"/>
  <c r="J138" i="66"/>
  <c r="K138" i="66"/>
  <c r="I139" i="66"/>
  <c r="J139" i="66"/>
  <c r="K139" i="66"/>
  <c r="I140" i="66"/>
  <c r="J140" i="66"/>
  <c r="K140" i="66"/>
  <c r="I141" i="66"/>
  <c r="J141" i="66"/>
  <c r="K141" i="66"/>
  <c r="I142" i="66"/>
  <c r="J142" i="66"/>
  <c r="K142" i="66"/>
  <c r="I143" i="66"/>
  <c r="J143" i="66"/>
  <c r="K143" i="66"/>
  <c r="I144" i="66"/>
  <c r="J144" i="66"/>
  <c r="K144" i="66"/>
  <c r="I145" i="66"/>
  <c r="J145" i="66"/>
  <c r="K145" i="66"/>
  <c r="I146" i="66"/>
  <c r="J146" i="66"/>
  <c r="K146" i="66"/>
  <c r="I147" i="66"/>
  <c r="J147" i="66"/>
  <c r="K147" i="66"/>
  <c r="I148" i="66"/>
  <c r="J148" i="66"/>
  <c r="K148" i="66"/>
  <c r="I149" i="66"/>
  <c r="J149" i="66"/>
  <c r="K149" i="66"/>
  <c r="I150" i="66"/>
  <c r="J150" i="66"/>
  <c r="K150" i="66"/>
  <c r="I151" i="66"/>
  <c r="J151" i="66"/>
  <c r="K151" i="66"/>
  <c r="I152" i="66"/>
  <c r="J152" i="66"/>
  <c r="K152" i="66"/>
  <c r="I153" i="66"/>
  <c r="J153" i="66"/>
  <c r="K153" i="66"/>
  <c r="J132" i="66"/>
  <c r="K132" i="66"/>
  <c r="E133" i="66"/>
  <c r="D134" i="66"/>
  <c r="E134" i="66"/>
  <c r="D135" i="66"/>
  <c r="E135" i="66"/>
  <c r="D136" i="66"/>
  <c r="E136" i="66"/>
  <c r="D137" i="66"/>
  <c r="E137" i="66"/>
  <c r="D138" i="66"/>
  <c r="E138" i="66"/>
  <c r="D139" i="66"/>
  <c r="E139" i="66"/>
  <c r="D140" i="66"/>
  <c r="E140" i="66"/>
  <c r="D141" i="66"/>
  <c r="E141" i="66"/>
  <c r="D142" i="66"/>
  <c r="E142" i="66"/>
  <c r="D143" i="66"/>
  <c r="E143" i="66"/>
  <c r="D144" i="66"/>
  <c r="E144" i="66"/>
  <c r="D145" i="66"/>
  <c r="E145" i="66"/>
  <c r="D146" i="66"/>
  <c r="E146" i="66"/>
  <c r="D147" i="66"/>
  <c r="E147" i="66"/>
  <c r="D148" i="66"/>
  <c r="E148" i="66"/>
  <c r="D149" i="66"/>
  <c r="E149" i="66"/>
  <c r="D150" i="66"/>
  <c r="E150" i="66"/>
  <c r="D151" i="66"/>
  <c r="E151" i="66"/>
  <c r="D152" i="66"/>
  <c r="E152" i="66"/>
  <c r="D153" i="66"/>
  <c r="E153" i="66"/>
  <c r="E132" i="66"/>
  <c r="H153" i="66" l="1"/>
  <c r="G153" i="66"/>
  <c r="F153" i="66"/>
  <c r="G152" i="66"/>
  <c r="H152" i="66"/>
  <c r="F152" i="66"/>
  <c r="F151" i="66"/>
  <c r="G151" i="66"/>
  <c r="H151" i="66"/>
  <c r="F150" i="66"/>
  <c r="G150" i="66"/>
  <c r="H150" i="66"/>
  <c r="H149" i="66"/>
  <c r="F149" i="66"/>
  <c r="G149" i="66"/>
  <c r="G148" i="66"/>
  <c r="H148" i="66"/>
  <c r="F148" i="66"/>
  <c r="F147" i="66"/>
  <c r="G147" i="66"/>
  <c r="H147" i="66"/>
  <c r="H146" i="66"/>
  <c r="G146" i="66"/>
  <c r="F146" i="66"/>
  <c r="H145" i="66"/>
  <c r="G145" i="66"/>
  <c r="F145" i="66"/>
  <c r="G144" i="66"/>
  <c r="H144" i="66"/>
  <c r="F144" i="66"/>
  <c r="F143" i="66"/>
  <c r="H143" i="66"/>
  <c r="G143" i="66"/>
  <c r="F142" i="66"/>
  <c r="G142" i="66"/>
  <c r="H142" i="66"/>
  <c r="H141" i="66"/>
  <c r="G141" i="66"/>
  <c r="F141" i="66"/>
  <c r="G140" i="66"/>
  <c r="F140" i="66"/>
  <c r="H140" i="66"/>
  <c r="F139" i="66"/>
  <c r="H139" i="66"/>
  <c r="G139" i="66"/>
  <c r="H138" i="66"/>
  <c r="G138" i="66"/>
  <c r="F138" i="66"/>
  <c r="H137" i="66"/>
  <c r="F137" i="66"/>
  <c r="G137" i="66"/>
  <c r="G136" i="66"/>
  <c r="F136" i="66"/>
  <c r="H136" i="66"/>
  <c r="F135" i="66"/>
  <c r="G135" i="66"/>
  <c r="H135" i="66"/>
  <c r="F134" i="66"/>
  <c r="H134" i="66"/>
  <c r="G134" i="66"/>
  <c r="F133" i="66"/>
  <c r="H133" i="66"/>
  <c r="G133" i="66"/>
  <c r="F132" i="66"/>
  <c r="G132" i="66"/>
  <c r="H132" i="66"/>
  <c r="D1127" i="66"/>
  <c r="D1128" i="66" s="1"/>
  <c r="E1125" i="66"/>
  <c r="E1126" i="66" l="1"/>
  <c r="D1129" i="66"/>
  <c r="D1130" i="66" s="1"/>
  <c r="D1131" i="66" s="1"/>
  <c r="D1132" i="66" l="1"/>
  <c r="D1133" i="66" s="1"/>
  <c r="G1037" i="66"/>
  <c r="G1013" i="66"/>
  <c r="G728" i="66"/>
  <c r="D1059" i="66"/>
  <c r="I101" i="65"/>
  <c r="I102" i="65"/>
  <c r="I103" i="65"/>
  <c r="I104" i="65"/>
  <c r="I105" i="65"/>
  <c r="I106" i="65"/>
  <c r="I107" i="65"/>
  <c r="I108" i="65"/>
  <c r="I109" i="65"/>
  <c r="D1044" i="66"/>
  <c r="D1045" i="66"/>
  <c r="D1046" i="66"/>
  <c r="D1047" i="66"/>
  <c r="D1048" i="66"/>
  <c r="D1049" i="66"/>
  <c r="D1050" i="66"/>
  <c r="D1051" i="66"/>
  <c r="D1052" i="66"/>
  <c r="D1043" i="66"/>
  <c r="M1022" i="66"/>
  <c r="M1021" i="66"/>
  <c r="D1134" i="66" l="1"/>
  <c r="D1135" i="66" s="1"/>
  <c r="D1136" i="66" s="1"/>
  <c r="D1137" i="66" s="1"/>
  <c r="D1138" i="66" s="1"/>
  <c r="D1139" i="66" s="1"/>
  <c r="D1140" i="66" s="1"/>
  <c r="D1141" i="66" s="1"/>
  <c r="D1142" i="66" s="1"/>
  <c r="D1143" i="66" s="1"/>
  <c r="D1144" i="66" s="1"/>
  <c r="D1145" i="66" s="1"/>
  <c r="D1146" i="66" s="1"/>
  <c r="I100" i="65"/>
  <c r="G679" i="66"/>
  <c r="G680" i="66"/>
  <c r="G681" i="66"/>
  <c r="G682" i="66"/>
  <c r="G683" i="66"/>
  <c r="G684" i="66"/>
  <c r="G685" i="66"/>
  <c r="G721" i="66" s="1"/>
  <c r="G678" i="66"/>
  <c r="H679" i="66"/>
  <c r="H715" i="66" s="1"/>
  <c r="H680" i="66"/>
  <c r="H716" i="66" s="1"/>
  <c r="H681" i="66"/>
  <c r="H717" i="66" s="1"/>
  <c r="H682" i="66"/>
  <c r="H718" i="66" s="1"/>
  <c r="H683" i="66"/>
  <c r="H719" i="66" s="1"/>
  <c r="H684" i="66"/>
  <c r="H720" i="66" s="1"/>
  <c r="H685" i="66"/>
  <c r="H721" i="66" s="1"/>
  <c r="H678" i="66"/>
  <c r="H714" i="66" s="1"/>
  <c r="D679" i="66"/>
  <c r="D715" i="66" s="1"/>
  <c r="D680" i="66"/>
  <c r="D716" i="66" s="1"/>
  <c r="D681" i="66"/>
  <c r="D717" i="66" s="1"/>
  <c r="D682" i="66"/>
  <c r="D718" i="66" s="1"/>
  <c r="D683" i="66"/>
  <c r="D719" i="66" s="1"/>
  <c r="D684" i="66"/>
  <c r="D720" i="66" s="1"/>
  <c r="D685" i="66"/>
  <c r="D721" i="66" s="1"/>
  <c r="D678" i="66"/>
  <c r="D714" i="66" s="1"/>
  <c r="D1147" i="66" l="1"/>
  <c r="G42" i="27"/>
  <c r="G30" i="27"/>
  <c r="G24" i="27"/>
  <c r="H39" i="27"/>
  <c r="G33" i="27"/>
  <c r="H27" i="27"/>
  <c r="F681" i="66"/>
  <c r="F717" i="66" s="1"/>
  <c r="G22" i="27"/>
  <c r="G32" i="27"/>
  <c r="G26" i="27"/>
  <c r="F678" i="66"/>
  <c r="F714" i="66" s="1"/>
  <c r="F680" i="66"/>
  <c r="F716" i="66" s="1"/>
  <c r="H43" i="27"/>
  <c r="H37" i="27"/>
  <c r="G31" i="27"/>
  <c r="G25" i="27"/>
  <c r="F685" i="66"/>
  <c r="F721" i="66" s="1"/>
  <c r="F679" i="66"/>
  <c r="F715" i="66" s="1"/>
  <c r="N41" i="27"/>
  <c r="H35" i="27"/>
  <c r="H29" i="27"/>
  <c r="F683" i="66"/>
  <c r="F719" i="66" s="1"/>
  <c r="N40" i="27"/>
  <c r="H34" i="27"/>
  <c r="N28" i="27"/>
  <c r="F682" i="66"/>
  <c r="F718" i="66" s="1"/>
  <c r="F684" i="66"/>
  <c r="F720" i="66" s="1"/>
  <c r="G36" i="27"/>
  <c r="H23" i="27"/>
  <c r="G38" i="27"/>
  <c r="H38" i="27"/>
  <c r="E680" i="66"/>
  <c r="E716" i="66" s="1"/>
  <c r="E681" i="66"/>
  <c r="E717" i="66" s="1"/>
  <c r="E678" i="66"/>
  <c r="E714" i="66" s="1"/>
  <c r="E682" i="66"/>
  <c r="E718" i="66" s="1"/>
  <c r="E685" i="66"/>
  <c r="E721" i="66" s="1"/>
  <c r="E679" i="66"/>
  <c r="E715" i="66" s="1"/>
  <c r="E684" i="66"/>
  <c r="E720" i="66" s="1"/>
  <c r="E683" i="66"/>
  <c r="E719" i="66" s="1"/>
  <c r="H26" i="27"/>
  <c r="G35" i="27"/>
  <c r="G23" i="27"/>
  <c r="G40" i="27"/>
  <c r="G34" i="27"/>
  <c r="G28" i="27"/>
  <c r="H22" i="27"/>
  <c r="G39" i="27"/>
  <c r="G27" i="27"/>
  <c r="H32" i="27"/>
  <c r="H33" i="27"/>
  <c r="G41" i="27"/>
  <c r="G29" i="27"/>
  <c r="H42" i="27"/>
  <c r="G43" i="27"/>
  <c r="G37" i="27"/>
  <c r="D1148" i="66" l="1"/>
  <c r="G66" i="27"/>
  <c r="G61" i="27"/>
  <c r="H61" i="27"/>
  <c r="G64" i="27"/>
  <c r="G63" i="27"/>
  <c r="H65" i="27"/>
  <c r="I678" i="66"/>
  <c r="I714" i="66" s="1"/>
  <c r="H62" i="27"/>
  <c r="G65" i="27"/>
  <c r="G59" i="27"/>
  <c r="H63" i="27"/>
  <c r="H64" i="27"/>
  <c r="H60" i="27"/>
  <c r="G60" i="27"/>
  <c r="G62" i="27"/>
  <c r="H66" i="27"/>
  <c r="I684" i="66"/>
  <c r="I720" i="66" s="1"/>
  <c r="N23" i="27"/>
  <c r="H59" i="27"/>
  <c r="N39" i="27"/>
  <c r="I685" i="66"/>
  <c r="I721" i="66" s="1"/>
  <c r="I682" i="66"/>
  <c r="I718" i="66" s="1"/>
  <c r="N37" i="27"/>
  <c r="H41" i="27"/>
  <c r="N34" i="27"/>
  <c r="N29" i="27"/>
  <c r="N27" i="27"/>
  <c r="I679" i="66"/>
  <c r="I715" i="66" s="1"/>
  <c r="I681" i="66"/>
  <c r="I717" i="66" s="1"/>
  <c r="H40" i="27"/>
  <c r="N35" i="27"/>
  <c r="N32" i="27"/>
  <c r="N36" i="27"/>
  <c r="I680" i="66"/>
  <c r="I716" i="66" s="1"/>
  <c r="N38" i="27"/>
  <c r="N24" i="27"/>
  <c r="N42" i="27"/>
  <c r="H28" i="27"/>
  <c r="N31" i="27"/>
  <c r="N30" i="27"/>
  <c r="I683" i="66"/>
  <c r="I719" i="66" s="1"/>
  <c r="N25" i="27"/>
  <c r="N43" i="27"/>
  <c r="N26" i="27"/>
  <c r="H36" i="27"/>
  <c r="H25" i="27"/>
  <c r="H31" i="27"/>
  <c r="H24" i="27"/>
  <c r="H30" i="27"/>
  <c r="D1149" i="66" l="1"/>
  <c r="D1150" i="66" s="1"/>
  <c r="D1151" i="66" s="1"/>
  <c r="D1152" i="66" s="1"/>
  <c r="D1153" i="66" s="1"/>
  <c r="D1154" i="66" s="1"/>
  <c r="D1155" i="66" s="1"/>
  <c r="D1156" i="66" s="1"/>
  <c r="D1157" i="66" s="1"/>
  <c r="D1158" i="66" s="1"/>
  <c r="D1159" i="66" s="1"/>
  <c r="D1160" i="66" s="1"/>
  <c r="D1161" i="66" s="1"/>
  <c r="D1162" i="66" s="1"/>
  <c r="D1163" i="66" s="1"/>
  <c r="D1164" i="66" s="1"/>
  <c r="D1165" i="66" s="1"/>
  <c r="D1166" i="66" s="1"/>
  <c r="D1167" i="66" s="1"/>
  <c r="D1168" i="66" s="1"/>
  <c r="D1169" i="66" s="1"/>
  <c r="D1170" i="66" s="1"/>
  <c r="D1171" i="66" s="1"/>
  <c r="D1172" i="66" s="1"/>
  <c r="D1173" i="66" s="1"/>
  <c r="D1174" i="66" s="1"/>
  <c r="D1175" i="66" s="1"/>
  <c r="D1176" i="66" s="1"/>
  <c r="D1177" i="66" s="1"/>
  <c r="D1178" i="66" s="1"/>
  <c r="D1179" i="66" s="1"/>
  <c r="D1180" i="66" s="1"/>
  <c r="D1181" i="66" s="1"/>
  <c r="D1182" i="66" s="1"/>
  <c r="D1183" i="66" s="1"/>
  <c r="D1184" i="66" s="1"/>
  <c r="D1185" i="66" s="1"/>
  <c r="D1186" i="66" s="1"/>
  <c r="D1187" i="66" s="1"/>
  <c r="D1188" i="66" s="1"/>
  <c r="D1189" i="66" s="1"/>
  <c r="D1190" i="66" s="1"/>
  <c r="D1191" i="66" s="1"/>
  <c r="D1192" i="66" s="1"/>
  <c r="D1193" i="66" s="1"/>
  <c r="D1194" i="66" s="1"/>
  <c r="D1195" i="66" s="1"/>
  <c r="D1196" i="66" s="1"/>
  <c r="D1197" i="66" s="1"/>
  <c r="D1198" i="66" s="1"/>
  <c r="D1199" i="66" s="1"/>
  <c r="D1200" i="66" s="1"/>
  <c r="D1201" i="66" s="1"/>
  <c r="D1202" i="66" s="1"/>
  <c r="D1203" i="66" s="1"/>
  <c r="D1204" i="66" s="1"/>
  <c r="D1205" i="66" s="1"/>
  <c r="D1206" i="66" s="1"/>
  <c r="D1207" i="66" s="1"/>
  <c r="D1208" i="66" s="1"/>
  <c r="D1209" i="66" s="1"/>
  <c r="D1210" i="66" s="1"/>
  <c r="D1211" i="66" s="1"/>
  <c r="D1212" i="66" s="1"/>
  <c r="D1213" i="66" s="1"/>
  <c r="D1214" i="66" s="1"/>
  <c r="D1215" i="66" s="1"/>
  <c r="D1216" i="66" s="1"/>
  <c r="D1217" i="66" s="1"/>
  <c r="D1218" i="66" s="1"/>
  <c r="D1219" i="66" s="1"/>
  <c r="D1220" i="66" s="1"/>
  <c r="D1221" i="66" s="1"/>
  <c r="D1222" i="66" s="1"/>
  <c r="D1223" i="66" s="1"/>
  <c r="D1224" i="66" s="1"/>
  <c r="D1225" i="66" s="1"/>
  <c r="D1226" i="66" s="1"/>
  <c r="D1227" i="66" s="1"/>
  <c r="D1228" i="66" s="1"/>
  <c r="D1229" i="66" s="1"/>
  <c r="D1230" i="66" s="1"/>
  <c r="D1231" i="66" s="1"/>
  <c r="D1232" i="66" s="1"/>
  <c r="D1233" i="66" s="1"/>
  <c r="D1234" i="66" s="1"/>
  <c r="D1235" i="66" s="1"/>
  <c r="D1236" i="66" s="1"/>
  <c r="D1237" i="66" s="1"/>
  <c r="D1238" i="66" s="1"/>
  <c r="D1239" i="66" s="1"/>
  <c r="D1240" i="66" s="1"/>
  <c r="D1241" i="66" s="1"/>
  <c r="D1242" i="66" s="1"/>
  <c r="D1243" i="66" s="1"/>
  <c r="D1244" i="66" s="1"/>
  <c r="D1245" i="66" s="1"/>
  <c r="D1246" i="66" s="1"/>
  <c r="D1247" i="66" s="1"/>
  <c r="D1248" i="66" s="1"/>
  <c r="D1249" i="66" s="1"/>
  <c r="D1250" i="66" s="1"/>
  <c r="D1251" i="66" s="1"/>
  <c r="D1252" i="66" s="1"/>
  <c r="D1253" i="66" s="1"/>
  <c r="D1254" i="66" s="1"/>
  <c r="D1255" i="66" s="1"/>
  <c r="D1256" i="66" s="1"/>
  <c r="D1257" i="66" s="1"/>
  <c r="D1258" i="66" s="1"/>
  <c r="D1259" i="66" s="1"/>
  <c r="D1260" i="66" s="1"/>
  <c r="D1261" i="66" s="1"/>
  <c r="D1262" i="66" s="1"/>
  <c r="D1263" i="66" s="1"/>
  <c r="D1264" i="66" s="1"/>
  <c r="D1265" i="66" s="1"/>
  <c r="D1266" i="66" s="1"/>
  <c r="D1267" i="66" s="1"/>
  <c r="D1268" i="66" s="1"/>
  <c r="D1269" i="66" s="1"/>
  <c r="D1270" i="66" s="1"/>
  <c r="D1271" i="66" s="1"/>
  <c r="D1272" i="66" s="1"/>
  <c r="D1273" i="66" s="1"/>
  <c r="D1274" i="66" s="1"/>
  <c r="E1148" i="66"/>
  <c r="M64" i="27"/>
  <c r="M62" i="27"/>
  <c r="M63" i="27"/>
  <c r="M66" i="27"/>
  <c r="M65" i="27"/>
  <c r="M59" i="27"/>
  <c r="N33" i="27"/>
  <c r="N22" i="27"/>
  <c r="I650" i="66"/>
  <c r="G573" i="66" s="1"/>
  <c r="H1073" i="66" s="1"/>
  <c r="K30" i="68" s="1"/>
  <c r="E754" i="66"/>
  <c r="E755" i="66"/>
  <c r="E756" i="66"/>
  <c r="E757" i="66"/>
  <c r="E759" i="66"/>
  <c r="E760" i="66"/>
  <c r="E761" i="66"/>
  <c r="E762" i="66"/>
  <c r="E763" i="66"/>
  <c r="E764" i="66"/>
  <c r="E765" i="66"/>
  <c r="E766" i="66"/>
  <c r="E767" i="66"/>
  <c r="E768" i="66"/>
  <c r="E769" i="66"/>
  <c r="E770" i="66"/>
  <c r="E771" i="66"/>
  <c r="E772" i="66"/>
  <c r="E773" i="66"/>
  <c r="E774" i="66"/>
  <c r="E440" i="66"/>
  <c r="I463" i="66" l="1"/>
  <c r="H462" i="66"/>
  <c r="G465" i="66"/>
  <c r="G464" i="66"/>
  <c r="G463" i="66"/>
  <c r="H464" i="66"/>
  <c r="I465" i="66"/>
  <c r="I462" i="66"/>
  <c r="H463" i="66"/>
  <c r="G462" i="66"/>
  <c r="I464" i="66"/>
  <c r="H465" i="66"/>
  <c r="E554" i="66"/>
  <c r="E555" i="66"/>
  <c r="E556" i="66"/>
  <c r="E557" i="66"/>
  <c r="F554" i="66"/>
  <c r="F555" i="66"/>
  <c r="F556" i="66"/>
  <c r="F557" i="66"/>
  <c r="F553" i="66"/>
  <c r="E553" i="66"/>
  <c r="D554" i="66"/>
  <c r="D555" i="66"/>
  <c r="D556" i="66"/>
  <c r="D557" i="66"/>
  <c r="D553" i="66"/>
  <c r="G553" i="66" l="1"/>
  <c r="E525" i="66"/>
  <c r="G557" i="66"/>
  <c r="I140" i="60" s="1"/>
  <c r="H557" i="66"/>
  <c r="J140" i="60" s="1"/>
  <c r="I557" i="66"/>
  <c r="K140" i="60" s="1"/>
  <c r="E524" i="66"/>
  <c r="G556" i="66"/>
  <c r="H556" i="66"/>
  <c r="I556" i="66"/>
  <c r="E523" i="66"/>
  <c r="G555" i="66"/>
  <c r="H555" i="66"/>
  <c r="I555" i="66"/>
  <c r="E522" i="66"/>
  <c r="G554" i="66"/>
  <c r="M554" i="66" s="1"/>
  <c r="H554" i="66"/>
  <c r="I554" i="66"/>
  <c r="E521" i="66"/>
  <c r="I553" i="66"/>
  <c r="H553" i="66"/>
  <c r="W249" i="66" l="1"/>
  <c r="D249" i="66"/>
  <c r="E249" i="66"/>
  <c r="F249" i="66"/>
  <c r="G249" i="66"/>
  <c r="H249" i="66"/>
  <c r="I249" i="66"/>
  <c r="J249" i="66"/>
  <c r="K249" i="66"/>
  <c r="L249" i="66"/>
  <c r="M249" i="66"/>
  <c r="N249" i="66"/>
  <c r="O249" i="66"/>
  <c r="P249" i="66"/>
  <c r="Q249" i="66"/>
  <c r="R249" i="66"/>
  <c r="S249" i="66"/>
  <c r="T249" i="66"/>
  <c r="U249" i="66"/>
  <c r="V249" i="66"/>
  <c r="X249" i="66"/>
  <c r="Y249" i="66"/>
  <c r="Z249" i="66"/>
  <c r="AA249" i="66"/>
  <c r="AB249" i="66"/>
  <c r="AC249" i="66"/>
  <c r="AD249" i="66"/>
  <c r="AE249" i="66"/>
  <c r="AF249" i="66"/>
  <c r="AG249" i="66"/>
  <c r="AH249" i="66"/>
  <c r="AI249" i="66"/>
  <c r="AJ249" i="66"/>
  <c r="AK249" i="66"/>
  <c r="AL249" i="66"/>
  <c r="AM249" i="66"/>
  <c r="AN249" i="66"/>
  <c r="AO249" i="66"/>
  <c r="AP249" i="66"/>
  <c r="AQ249" i="66"/>
  <c r="AR249" i="66"/>
  <c r="AS249" i="66"/>
  <c r="AT249" i="66"/>
  <c r="AU249" i="66"/>
  <c r="AV249" i="66"/>
  <c r="AW249" i="66"/>
  <c r="AX249" i="66"/>
  <c r="AY249" i="66"/>
  <c r="AZ249" i="66"/>
  <c r="BA249" i="66"/>
  <c r="BB249" i="66"/>
  <c r="BC249" i="66"/>
  <c r="BD249" i="66"/>
  <c r="BE249" i="66"/>
  <c r="BF249" i="66"/>
  <c r="BG249" i="66"/>
  <c r="BH249" i="66"/>
  <c r="BI249" i="66"/>
  <c r="K267" i="66" l="1"/>
  <c r="K386" i="66" s="1"/>
  <c r="L267" i="66"/>
  <c r="L386" i="66" s="1"/>
  <c r="K268" i="66"/>
  <c r="K387" i="66" s="1"/>
  <c r="L268" i="66"/>
  <c r="L387" i="66" s="1"/>
  <c r="K269" i="66"/>
  <c r="K388" i="66" s="1"/>
  <c r="L269" i="66"/>
  <c r="L388" i="66" s="1"/>
  <c r="K270" i="66"/>
  <c r="K389" i="66" s="1"/>
  <c r="L270" i="66"/>
  <c r="L389" i="66" s="1"/>
  <c r="K271" i="66"/>
  <c r="K390" i="66" s="1"/>
  <c r="L271" i="66"/>
  <c r="L390" i="66" s="1"/>
  <c r="K272" i="66"/>
  <c r="K391" i="66" s="1"/>
  <c r="L272" i="66"/>
  <c r="L391" i="66" s="1"/>
  <c r="K273" i="66"/>
  <c r="K392" i="66" s="1"/>
  <c r="L273" i="66"/>
  <c r="L392" i="66" s="1"/>
  <c r="K274" i="66"/>
  <c r="K393" i="66" s="1"/>
  <c r="L274" i="66"/>
  <c r="L393" i="66" s="1"/>
  <c r="K275" i="66"/>
  <c r="K394" i="66" s="1"/>
  <c r="L275" i="66"/>
  <c r="L394" i="66" s="1"/>
  <c r="K276" i="66"/>
  <c r="K395" i="66" s="1"/>
  <c r="L276" i="66"/>
  <c r="L395" i="66" s="1"/>
  <c r="K277" i="66"/>
  <c r="K396" i="66" s="1"/>
  <c r="L277" i="66"/>
  <c r="L396" i="66" s="1"/>
  <c r="K278" i="66"/>
  <c r="K397" i="66" s="1"/>
  <c r="L278" i="66"/>
  <c r="L397" i="66" s="1"/>
  <c r="K279" i="66"/>
  <c r="K398" i="66" s="1"/>
  <c r="L279" i="66"/>
  <c r="L398" i="66" s="1"/>
  <c r="K280" i="66"/>
  <c r="K399" i="66" s="1"/>
  <c r="L280" i="66"/>
  <c r="L399" i="66" s="1"/>
  <c r="K281" i="66"/>
  <c r="K400" i="66" s="1"/>
  <c r="L281" i="66"/>
  <c r="L400" i="66" s="1"/>
  <c r="K282" i="66"/>
  <c r="K401" i="66" s="1"/>
  <c r="L282" i="66"/>
  <c r="L401" i="66" s="1"/>
  <c r="K283" i="66"/>
  <c r="K402" i="66" s="1"/>
  <c r="L283" i="66"/>
  <c r="L402" i="66" s="1"/>
  <c r="K284" i="66"/>
  <c r="K403" i="66" s="1"/>
  <c r="L284" i="66"/>
  <c r="L403" i="66" s="1"/>
  <c r="K285" i="66"/>
  <c r="K404" i="66" s="1"/>
  <c r="L285" i="66"/>
  <c r="L404" i="66" s="1"/>
  <c r="K286" i="66"/>
  <c r="K405" i="66" s="1"/>
  <c r="L286" i="66"/>
  <c r="L405" i="66" s="1"/>
  <c r="J268" i="66"/>
  <c r="J387" i="66" s="1"/>
  <c r="J269" i="66"/>
  <c r="J388" i="66" s="1"/>
  <c r="J270" i="66"/>
  <c r="J389" i="66" s="1"/>
  <c r="J271" i="66"/>
  <c r="J390" i="66" s="1"/>
  <c r="J272" i="66"/>
  <c r="J391" i="66" s="1"/>
  <c r="J273" i="66"/>
  <c r="J392" i="66" s="1"/>
  <c r="J274" i="66"/>
  <c r="J393" i="66" s="1"/>
  <c r="J275" i="66"/>
  <c r="J394" i="66" s="1"/>
  <c r="J276" i="66"/>
  <c r="J395" i="66" s="1"/>
  <c r="J277" i="66"/>
  <c r="J396" i="66" s="1"/>
  <c r="J278" i="66"/>
  <c r="J397" i="66" s="1"/>
  <c r="J279" i="66"/>
  <c r="J398" i="66" s="1"/>
  <c r="J280" i="66"/>
  <c r="J399" i="66" s="1"/>
  <c r="J281" i="66"/>
  <c r="J400" i="66" s="1"/>
  <c r="J282" i="66"/>
  <c r="J401" i="66" s="1"/>
  <c r="J283" i="66"/>
  <c r="J402" i="66" s="1"/>
  <c r="J284" i="66"/>
  <c r="J403" i="66" s="1"/>
  <c r="J285" i="66"/>
  <c r="J404" i="66" s="1"/>
  <c r="J286" i="66"/>
  <c r="J405" i="66" s="1"/>
  <c r="J267" i="66"/>
  <c r="J386" i="66" s="1"/>
  <c r="F268" i="66"/>
  <c r="F387" i="66" s="1"/>
  <c r="F269" i="66"/>
  <c r="F388" i="66" s="1"/>
  <c r="F270" i="66"/>
  <c r="F389" i="66" s="1"/>
  <c r="F271" i="66"/>
  <c r="F390" i="66" s="1"/>
  <c r="F272" i="66"/>
  <c r="F391" i="66" s="1"/>
  <c r="F273" i="66"/>
  <c r="F392" i="66" s="1"/>
  <c r="F274" i="66"/>
  <c r="F393" i="66" s="1"/>
  <c r="F275" i="66"/>
  <c r="F394" i="66" s="1"/>
  <c r="F276" i="66"/>
  <c r="F395" i="66" s="1"/>
  <c r="F277" i="66"/>
  <c r="F396" i="66" s="1"/>
  <c r="F278" i="66"/>
  <c r="F397" i="66" s="1"/>
  <c r="F279" i="66"/>
  <c r="F398" i="66" s="1"/>
  <c r="F280" i="66"/>
  <c r="F399" i="66" s="1"/>
  <c r="F281" i="66"/>
  <c r="F400" i="66" s="1"/>
  <c r="F282" i="66"/>
  <c r="F401" i="66" s="1"/>
  <c r="F283" i="66"/>
  <c r="F402" i="66" s="1"/>
  <c r="F284" i="66"/>
  <c r="F403" i="66" s="1"/>
  <c r="F285" i="66"/>
  <c r="F404" i="66" s="1"/>
  <c r="F286" i="66"/>
  <c r="F405" i="66" s="1"/>
  <c r="F267" i="66"/>
  <c r="F386" i="66" s="1"/>
  <c r="E268" i="66"/>
  <c r="E387" i="66" s="1"/>
  <c r="E269" i="66"/>
  <c r="E388" i="66" s="1"/>
  <c r="E270" i="66"/>
  <c r="E389" i="66" s="1"/>
  <c r="E271" i="66"/>
  <c r="E390" i="66" s="1"/>
  <c r="E272" i="66"/>
  <c r="E391" i="66" s="1"/>
  <c r="E273" i="66"/>
  <c r="E392" i="66" s="1"/>
  <c r="E274" i="66"/>
  <c r="E393" i="66" s="1"/>
  <c r="E275" i="66"/>
  <c r="E394" i="66" s="1"/>
  <c r="E276" i="66"/>
  <c r="E395" i="66" s="1"/>
  <c r="E277" i="66"/>
  <c r="E396" i="66" s="1"/>
  <c r="E278" i="66"/>
  <c r="E397" i="66" s="1"/>
  <c r="E279" i="66"/>
  <c r="E398" i="66" s="1"/>
  <c r="E280" i="66"/>
  <c r="E399" i="66" s="1"/>
  <c r="E281" i="66"/>
  <c r="E400" i="66" s="1"/>
  <c r="E282" i="66"/>
  <c r="E401" i="66" s="1"/>
  <c r="E283" i="66"/>
  <c r="E402" i="66" s="1"/>
  <c r="E284" i="66"/>
  <c r="E403" i="66" s="1"/>
  <c r="E285" i="66"/>
  <c r="E404" i="66" s="1"/>
  <c r="E286" i="66"/>
  <c r="E405" i="66" s="1"/>
  <c r="E267" i="66"/>
  <c r="E386" i="66" s="1"/>
  <c r="D268" i="66"/>
  <c r="D387" i="66" s="1"/>
  <c r="D269" i="66"/>
  <c r="D388" i="66" s="1"/>
  <c r="D270" i="66"/>
  <c r="D389" i="66" s="1"/>
  <c r="D271" i="66"/>
  <c r="D390" i="66" s="1"/>
  <c r="D272" i="66"/>
  <c r="D391" i="66" s="1"/>
  <c r="D273" i="66"/>
  <c r="D392" i="66" s="1"/>
  <c r="D274" i="66"/>
  <c r="D393" i="66" s="1"/>
  <c r="D275" i="66"/>
  <c r="D394" i="66" s="1"/>
  <c r="D276" i="66"/>
  <c r="D395" i="66" s="1"/>
  <c r="D277" i="66"/>
  <c r="D396" i="66" s="1"/>
  <c r="D278" i="66"/>
  <c r="D397" i="66" s="1"/>
  <c r="D279" i="66"/>
  <c r="D398" i="66" s="1"/>
  <c r="D280" i="66"/>
  <c r="D399" i="66" s="1"/>
  <c r="D281" i="66"/>
  <c r="D400" i="66" s="1"/>
  <c r="D282" i="66"/>
  <c r="D401" i="66" s="1"/>
  <c r="D283" i="66"/>
  <c r="D402" i="66" s="1"/>
  <c r="D284" i="66"/>
  <c r="D403" i="66" s="1"/>
  <c r="D285" i="66"/>
  <c r="D286" i="66"/>
  <c r="D267" i="66"/>
  <c r="D386" i="66" s="1"/>
  <c r="E243" i="66" l="1"/>
  <c r="D405" i="66"/>
  <c r="E242" i="66"/>
  <c r="D404" i="66"/>
  <c r="E239" i="66"/>
  <c r="E235" i="66"/>
  <c r="E231" i="66"/>
  <c r="E227" i="66"/>
  <c r="E238" i="66"/>
  <c r="E234" i="66"/>
  <c r="E230" i="66"/>
  <c r="E226" i="66"/>
  <c r="E241" i="66"/>
  <c r="E237" i="66"/>
  <c r="E233" i="66"/>
  <c r="E229" i="66"/>
  <c r="E225" i="66"/>
  <c r="E224" i="66"/>
  <c r="E240" i="66"/>
  <c r="E236" i="66"/>
  <c r="E232" i="66"/>
  <c r="E228" i="66"/>
  <c r="I286" i="66"/>
  <c r="I405" i="66" s="1"/>
  <c r="G286" i="66"/>
  <c r="G405" i="66" s="1"/>
  <c r="H286" i="66"/>
  <c r="H405" i="66" s="1"/>
  <c r="G285" i="66"/>
  <c r="G404" i="66" s="1"/>
  <c r="H285" i="66"/>
  <c r="H404" i="66" s="1"/>
  <c r="I285" i="66"/>
  <c r="I404" i="66" s="1"/>
  <c r="H284" i="66"/>
  <c r="H403" i="66" s="1"/>
  <c r="I284" i="66"/>
  <c r="I403" i="66" s="1"/>
  <c r="G284" i="66"/>
  <c r="G403" i="66" s="1"/>
  <c r="G283" i="66"/>
  <c r="G402" i="66" s="1"/>
  <c r="H283" i="66"/>
  <c r="H402" i="66" s="1"/>
  <c r="I283" i="66"/>
  <c r="I402" i="66" s="1"/>
  <c r="H282" i="66"/>
  <c r="H401" i="66" s="1"/>
  <c r="I282" i="66"/>
  <c r="I401" i="66" s="1"/>
  <c r="G282" i="66"/>
  <c r="G401" i="66" s="1"/>
  <c r="G281" i="66"/>
  <c r="G400" i="66" s="1"/>
  <c r="H281" i="66"/>
  <c r="H400" i="66" s="1"/>
  <c r="I281" i="66"/>
  <c r="I400" i="66" s="1"/>
  <c r="G280" i="66"/>
  <c r="G399" i="66" s="1"/>
  <c r="I280" i="66"/>
  <c r="I399" i="66" s="1"/>
  <c r="H280" i="66"/>
  <c r="H399" i="66" s="1"/>
  <c r="H279" i="66"/>
  <c r="H398" i="66" s="1"/>
  <c r="I279" i="66"/>
  <c r="I398" i="66" s="1"/>
  <c r="G279" i="66"/>
  <c r="G398" i="66" s="1"/>
  <c r="H278" i="66"/>
  <c r="H397" i="66" s="1"/>
  <c r="I278" i="66"/>
  <c r="I397" i="66" s="1"/>
  <c r="G278" i="66"/>
  <c r="G397" i="66" s="1"/>
  <c r="G277" i="66"/>
  <c r="G396" i="66" s="1"/>
  <c r="H277" i="66"/>
  <c r="H396" i="66" s="1"/>
  <c r="I277" i="66"/>
  <c r="I396" i="66" s="1"/>
  <c r="H276" i="66"/>
  <c r="H395" i="66" s="1"/>
  <c r="I276" i="66"/>
  <c r="I395" i="66" s="1"/>
  <c r="G276" i="66"/>
  <c r="G395" i="66" s="1"/>
  <c r="H275" i="66"/>
  <c r="H394" i="66" s="1"/>
  <c r="I275" i="66"/>
  <c r="I394" i="66" s="1"/>
  <c r="G275" i="66"/>
  <c r="G394" i="66" s="1"/>
  <c r="G274" i="66"/>
  <c r="G393" i="66" s="1"/>
  <c r="H274" i="66"/>
  <c r="H393" i="66" s="1"/>
  <c r="I274" i="66"/>
  <c r="I393" i="66" s="1"/>
  <c r="H273" i="66"/>
  <c r="H392" i="66" s="1"/>
  <c r="I273" i="66"/>
  <c r="I392" i="66" s="1"/>
  <c r="G273" i="66"/>
  <c r="G392" i="66" s="1"/>
  <c r="G272" i="66"/>
  <c r="G391" i="66" s="1"/>
  <c r="I272" i="66"/>
  <c r="I391" i="66" s="1"/>
  <c r="H272" i="66"/>
  <c r="H391" i="66" s="1"/>
  <c r="G271" i="66"/>
  <c r="G390" i="66" s="1"/>
  <c r="H271" i="66"/>
  <c r="H390" i="66" s="1"/>
  <c r="I271" i="66"/>
  <c r="I390" i="66" s="1"/>
  <c r="H270" i="66"/>
  <c r="H389" i="66" s="1"/>
  <c r="I270" i="66"/>
  <c r="I389" i="66" s="1"/>
  <c r="G270" i="66"/>
  <c r="G389" i="66" s="1"/>
  <c r="H269" i="66"/>
  <c r="H388" i="66" s="1"/>
  <c r="I269" i="66"/>
  <c r="I388" i="66" s="1"/>
  <c r="G269" i="66"/>
  <c r="G388" i="66" s="1"/>
  <c r="G268" i="66"/>
  <c r="G387" i="66" s="1"/>
  <c r="H268" i="66"/>
  <c r="H387" i="66" s="1"/>
  <c r="I268" i="66"/>
  <c r="I387" i="66" s="1"/>
  <c r="H267" i="66"/>
  <c r="H386" i="66" s="1"/>
  <c r="I267" i="66"/>
  <c r="I386" i="66" s="1"/>
  <c r="G267" i="66"/>
  <c r="G386" i="66" s="1"/>
  <c r="F1108" i="66"/>
  <c r="G64" i="68" s="1"/>
  <c r="E1104" i="66"/>
  <c r="E1108" i="66" s="1"/>
  <c r="G58" i="68" s="1"/>
  <c r="D1104" i="66"/>
  <c r="D1108" i="66" s="1"/>
  <c r="G52" i="68" s="1"/>
  <c r="G1099" i="66"/>
  <c r="F1099" i="66"/>
  <c r="F64" i="68" s="1"/>
  <c r="E1099" i="66"/>
  <c r="F58" i="68" s="1"/>
  <c r="D1107" i="66"/>
  <c r="I110" i="65"/>
  <c r="M267" i="66" l="1"/>
  <c r="M386" i="66" s="1"/>
  <c r="F1109" i="66"/>
  <c r="G66" i="68" s="1"/>
  <c r="E1109" i="66"/>
  <c r="G60" i="68" s="1"/>
  <c r="D1109" i="66"/>
  <c r="G54" i="68" s="1"/>
  <c r="F1107" i="66"/>
  <c r="G1107" i="66"/>
  <c r="F46" i="68"/>
  <c r="L133" i="66"/>
  <c r="L139" i="66"/>
  <c r="I17" i="62"/>
  <c r="J17" i="62"/>
  <c r="I44" i="60"/>
  <c r="K44" i="60"/>
  <c r="J44" i="60"/>
  <c r="M556" i="66"/>
  <c r="M553" i="66"/>
  <c r="I26" i="62"/>
  <c r="J29" i="62"/>
  <c r="L153" i="66"/>
  <c r="J25" i="62"/>
  <c r="J19" i="62"/>
  <c r="L145" i="66"/>
  <c r="I30" i="62"/>
  <c r="I24" i="62"/>
  <c r="I18" i="62"/>
  <c r="L134" i="66"/>
  <c r="L135" i="66"/>
  <c r="L143" i="66"/>
  <c r="J20" i="62"/>
  <c r="J10" i="62"/>
  <c r="J26" i="62"/>
  <c r="L151" i="66"/>
  <c r="I31" i="62"/>
  <c r="L147" i="66"/>
  <c r="L141" i="66"/>
  <c r="I23" i="62"/>
  <c r="J30" i="62"/>
  <c r="J24" i="62"/>
  <c r="J18" i="62"/>
  <c r="I12" i="62"/>
  <c r="I13" i="62"/>
  <c r="I20" i="62"/>
  <c r="I10" i="62"/>
  <c r="L148" i="66"/>
  <c r="I29" i="62"/>
  <c r="J31" i="62"/>
  <c r="I25" i="62"/>
  <c r="I19" i="62"/>
  <c r="J23" i="62"/>
  <c r="L152" i="66"/>
  <c r="L146" i="66"/>
  <c r="L140" i="66"/>
  <c r="J12" i="62"/>
  <c r="J13" i="62"/>
  <c r="L137" i="66"/>
  <c r="I14" i="62"/>
  <c r="I11" i="62"/>
  <c r="I28" i="62"/>
  <c r="I22" i="62"/>
  <c r="I16" i="62"/>
  <c r="L149" i="66"/>
  <c r="L132" i="66"/>
  <c r="J14" i="62"/>
  <c r="J11" i="62"/>
  <c r="J28" i="62"/>
  <c r="J22" i="62"/>
  <c r="J16" i="62"/>
  <c r="I27" i="62"/>
  <c r="I21" i="62"/>
  <c r="I15" i="62"/>
  <c r="L136" i="66"/>
  <c r="L150" i="66"/>
  <c r="L144" i="66"/>
  <c r="L138" i="66"/>
  <c r="J27" i="62"/>
  <c r="J21" i="62"/>
  <c r="J15" i="62"/>
  <c r="L142" i="66"/>
  <c r="D1061" i="66"/>
  <c r="M272" i="66"/>
  <c r="M391" i="66" s="1"/>
  <c r="K45" i="60"/>
  <c r="M282" i="66"/>
  <c r="M401" i="66" s="1"/>
  <c r="O282" i="66"/>
  <c r="O401" i="66" s="1"/>
  <c r="N267" i="66"/>
  <c r="N386" i="66" s="1"/>
  <c r="O267" i="66"/>
  <c r="O386" i="66" s="1"/>
  <c r="N272" i="66"/>
  <c r="N391" i="66" s="1"/>
  <c r="F1103" i="66"/>
  <c r="D1103" i="66"/>
  <c r="G1103" i="66"/>
  <c r="E1103" i="66"/>
  <c r="E1107" i="66"/>
  <c r="P45" i="60" l="1"/>
  <c r="D1112" i="66"/>
  <c r="I137" i="60"/>
  <c r="O137" i="60"/>
  <c r="K137" i="60"/>
  <c r="O554" i="66"/>
  <c r="Q137" i="60" s="1"/>
  <c r="J137" i="60"/>
  <c r="N554" i="66"/>
  <c r="P137" i="60" s="1"/>
  <c r="J139" i="60"/>
  <c r="N556" i="66"/>
  <c r="P139" i="60" s="1"/>
  <c r="K136" i="60"/>
  <c r="O553" i="66"/>
  <c r="J138" i="60"/>
  <c r="N555" i="66"/>
  <c r="P138" i="60" s="1"/>
  <c r="K138" i="60"/>
  <c r="O555" i="66"/>
  <c r="Q138" i="60" s="1"/>
  <c r="J136" i="60"/>
  <c r="N553" i="66"/>
  <c r="I138" i="60"/>
  <c r="M555" i="66"/>
  <c r="O138" i="60" s="1"/>
  <c r="K139" i="60"/>
  <c r="O556" i="66"/>
  <c r="Q139" i="60" s="1"/>
  <c r="O557" i="66"/>
  <c r="Q140" i="60" s="1"/>
  <c r="M557" i="66"/>
  <c r="O140" i="60" s="1"/>
  <c r="N557" i="66"/>
  <c r="P140" i="60" s="1"/>
  <c r="H17" i="62"/>
  <c r="H22" i="62"/>
  <c r="N271" i="66"/>
  <c r="N390" i="66" s="1"/>
  <c r="M271" i="66"/>
  <c r="M390" i="66" s="1"/>
  <c r="O271" i="66"/>
  <c r="O390" i="66" s="1"/>
  <c r="I244" i="68"/>
  <c r="I242" i="68"/>
  <c r="P241" i="68"/>
  <c r="P244" i="68"/>
  <c r="P242" i="68"/>
  <c r="I241" i="68"/>
  <c r="I228" i="68"/>
  <c r="I226" i="68"/>
  <c r="P225" i="68"/>
  <c r="P228" i="68"/>
  <c r="P226" i="68"/>
  <c r="I225" i="68"/>
  <c r="I212" i="68"/>
  <c r="I210" i="68"/>
  <c r="P196" i="68"/>
  <c r="P164" i="68"/>
  <c r="P132" i="68"/>
  <c r="P100" i="68"/>
  <c r="P194" i="68"/>
  <c r="P162" i="68"/>
  <c r="P130" i="68"/>
  <c r="P98" i="68"/>
  <c r="P209" i="68"/>
  <c r="P193" i="68"/>
  <c r="P161" i="68"/>
  <c r="P129" i="68"/>
  <c r="P97" i="68"/>
  <c r="P180" i="68"/>
  <c r="P148" i="68"/>
  <c r="P116" i="68"/>
  <c r="P212" i="68"/>
  <c r="P210" i="68"/>
  <c r="I209" i="68"/>
  <c r="P178" i="68"/>
  <c r="P146" i="68"/>
  <c r="P114" i="68"/>
  <c r="P177" i="68"/>
  <c r="P145" i="68"/>
  <c r="P113" i="68"/>
  <c r="I196" i="68"/>
  <c r="I194" i="68"/>
  <c r="I193" i="68"/>
  <c r="I177" i="68"/>
  <c r="I180" i="68"/>
  <c r="I178" i="68"/>
  <c r="I164" i="68"/>
  <c r="I162" i="68"/>
  <c r="I161" i="68"/>
  <c r="I145" i="68"/>
  <c r="I148" i="68"/>
  <c r="I146" i="68"/>
  <c r="I129" i="68"/>
  <c r="I130" i="68"/>
  <c r="I132" i="68"/>
  <c r="I116" i="68"/>
  <c r="I114" i="68"/>
  <c r="I113" i="68"/>
  <c r="I97" i="68"/>
  <c r="P81" i="68"/>
  <c r="I84" i="68"/>
  <c r="I100" i="68"/>
  <c r="I98" i="68"/>
  <c r="P84" i="68"/>
  <c r="P82" i="68"/>
  <c r="I82" i="68"/>
  <c r="I81" i="68"/>
  <c r="I139" i="60"/>
  <c r="H20" i="62"/>
  <c r="N20" i="62"/>
  <c r="H11" i="62"/>
  <c r="H18" i="62"/>
  <c r="H25" i="62"/>
  <c r="H21" i="62"/>
  <c r="N21" i="62"/>
  <c r="H23" i="62"/>
  <c r="H19" i="62"/>
  <c r="H24" i="62"/>
  <c r="N24" i="62"/>
  <c r="H13" i="62"/>
  <c r="H16" i="62"/>
  <c r="H30" i="62"/>
  <c r="N30" i="62"/>
  <c r="H26" i="62"/>
  <c r="H29" i="62"/>
  <c r="H28" i="62"/>
  <c r="N28" i="62"/>
  <c r="H27" i="62"/>
  <c r="H31" i="62"/>
  <c r="H14" i="62"/>
  <c r="N14" i="62"/>
  <c r="H15" i="62"/>
  <c r="I125" i="60"/>
  <c r="M465" i="66"/>
  <c r="K125" i="60"/>
  <c r="O465" i="66"/>
  <c r="Q125" i="60" s="1"/>
  <c r="J125" i="60"/>
  <c r="N465" i="66"/>
  <c r="P125" i="60" s="1"/>
  <c r="N464" i="66"/>
  <c r="J124" i="60"/>
  <c r="O464" i="66"/>
  <c r="K124" i="60"/>
  <c r="O466" i="66"/>
  <c r="Q126" i="60" s="1"/>
  <c r="K126" i="60"/>
  <c r="M464" i="66"/>
  <c r="I124" i="60"/>
  <c r="N466" i="66"/>
  <c r="P126" i="60" s="1"/>
  <c r="J126" i="60"/>
  <c r="M466" i="66"/>
  <c r="O126" i="60" s="1"/>
  <c r="I126" i="60"/>
  <c r="N462" i="66"/>
  <c r="J122" i="60"/>
  <c r="O462" i="66"/>
  <c r="K122" i="60"/>
  <c r="M462" i="66"/>
  <c r="I122" i="60"/>
  <c r="N463" i="66"/>
  <c r="J123" i="60"/>
  <c r="O463" i="66"/>
  <c r="K123" i="60"/>
  <c r="M463" i="66"/>
  <c r="I123" i="60"/>
  <c r="H12" i="62"/>
  <c r="N151" i="66"/>
  <c r="P29" i="62" s="1"/>
  <c r="N22" i="62"/>
  <c r="N145" i="66"/>
  <c r="P23" i="62" s="1"/>
  <c r="M143" i="66"/>
  <c r="O21" i="62" s="1"/>
  <c r="M148" i="66"/>
  <c r="O26" i="62" s="1"/>
  <c r="N138" i="66"/>
  <c r="P16" i="62" s="1"/>
  <c r="N133" i="66"/>
  <c r="P11" i="62" s="1"/>
  <c r="M146" i="66"/>
  <c r="O24" i="62" s="1"/>
  <c r="M152" i="66"/>
  <c r="O30" i="62" s="1"/>
  <c r="M142" i="66"/>
  <c r="O20" i="62" s="1"/>
  <c r="N143" i="66"/>
  <c r="P21" i="62" s="1"/>
  <c r="N10" i="62"/>
  <c r="H10" i="62"/>
  <c r="M150" i="66"/>
  <c r="O28" i="62" s="1"/>
  <c r="N29" i="62"/>
  <c r="M135" i="66"/>
  <c r="O13" i="62" s="1"/>
  <c r="M136" i="66"/>
  <c r="O14" i="62" s="1"/>
  <c r="M137" i="66"/>
  <c r="O15" i="62" s="1"/>
  <c r="M144" i="66"/>
  <c r="O22" i="62" s="1"/>
  <c r="M133" i="66"/>
  <c r="O11" i="62" s="1"/>
  <c r="N136" i="66"/>
  <c r="P14" i="62" s="1"/>
  <c r="N135" i="66"/>
  <c r="P13" i="62" s="1"/>
  <c r="M141" i="66"/>
  <c r="O19" i="62" s="1"/>
  <c r="N152" i="66"/>
  <c r="P30" i="62" s="1"/>
  <c r="N31" i="62"/>
  <c r="M151" i="66"/>
  <c r="O29" i="62" s="1"/>
  <c r="N150" i="66"/>
  <c r="P28" i="62" s="1"/>
  <c r="N23" i="62"/>
  <c r="M138" i="66"/>
  <c r="O16" i="62" s="1"/>
  <c r="N11" i="62"/>
  <c r="N148" i="66"/>
  <c r="P26" i="62" s="1"/>
  <c r="N141" i="66"/>
  <c r="P19" i="62" s="1"/>
  <c r="M147" i="66"/>
  <c r="O25" i="62" s="1"/>
  <c r="N144" i="66"/>
  <c r="P22" i="62" s="1"/>
  <c r="N137" i="66"/>
  <c r="P15" i="62" s="1"/>
  <c r="N132" i="66"/>
  <c r="P10" i="62" s="1"/>
  <c r="N147" i="66"/>
  <c r="P25" i="62" s="1"/>
  <c r="M153" i="66"/>
  <c r="O31" i="62" s="1"/>
  <c r="M132" i="66"/>
  <c r="O10" i="62" s="1"/>
  <c r="N17" i="62"/>
  <c r="N13" i="62"/>
  <c r="N15" i="62"/>
  <c r="N149" i="66"/>
  <c r="P27" i="62" s="1"/>
  <c r="N26" i="62"/>
  <c r="N139" i="66"/>
  <c r="P17" i="62" s="1"/>
  <c r="M145" i="66"/>
  <c r="O23" i="62" s="1"/>
  <c r="N153" i="66"/>
  <c r="P31" i="62" s="1"/>
  <c r="N27" i="62"/>
  <c r="N19" i="62"/>
  <c r="M139" i="66"/>
  <c r="N146" i="66"/>
  <c r="P24" i="62" s="1"/>
  <c r="M149" i="66"/>
  <c r="O27" i="62" s="1"/>
  <c r="N142" i="66"/>
  <c r="P20" i="62" s="1"/>
  <c r="N16" i="62"/>
  <c r="N140" i="66"/>
  <c r="P18" i="62" s="1"/>
  <c r="M140" i="66"/>
  <c r="O18" i="62" s="1"/>
  <c r="M134" i="66"/>
  <c r="O12" i="62" s="1"/>
  <c r="N134" i="66"/>
  <c r="P12" i="62" s="1"/>
  <c r="N12" i="62"/>
  <c r="M60" i="27"/>
  <c r="I136" i="60"/>
  <c r="O272" i="66"/>
  <c r="O391" i="66" s="1"/>
  <c r="J45" i="60"/>
  <c r="I45" i="60"/>
  <c r="K40" i="60"/>
  <c r="Q40" i="60"/>
  <c r="J58" i="60"/>
  <c r="N285" i="66"/>
  <c r="I42" i="60"/>
  <c r="M269" i="66"/>
  <c r="M388" i="66" s="1"/>
  <c r="J56" i="60"/>
  <c r="N283" i="66"/>
  <c r="N402" i="66" s="1"/>
  <c r="J41" i="60"/>
  <c r="N268" i="66"/>
  <c r="N387" i="66" s="1"/>
  <c r="K59" i="60"/>
  <c r="O286" i="66"/>
  <c r="O274" i="66"/>
  <c r="O393" i="66" s="1"/>
  <c r="K47" i="60"/>
  <c r="N274" i="66"/>
  <c r="N393" i="66" s="1"/>
  <c r="J47" i="60"/>
  <c r="I55" i="60"/>
  <c r="M281" i="66"/>
  <c r="M400" i="66" s="1"/>
  <c r="I54" i="60"/>
  <c r="O275" i="66"/>
  <c r="O394" i="66" s="1"/>
  <c r="K48" i="60"/>
  <c r="I56" i="60"/>
  <c r="M283" i="66"/>
  <c r="M402" i="66" s="1"/>
  <c r="N281" i="66"/>
  <c r="N400" i="66" s="1"/>
  <c r="J54" i="60"/>
  <c r="P40" i="60"/>
  <c r="J40" i="60"/>
  <c r="K57" i="60"/>
  <c r="O284" i="66"/>
  <c r="O403" i="66" s="1"/>
  <c r="O270" i="66"/>
  <c r="O389" i="66" s="1"/>
  <c r="K43" i="60"/>
  <c r="N270" i="66"/>
  <c r="N389" i="66" s="1"/>
  <c r="J43" i="60"/>
  <c r="M280" i="66"/>
  <c r="M399" i="66" s="1"/>
  <c r="I53" i="60"/>
  <c r="J55" i="60"/>
  <c r="N282" i="66"/>
  <c r="N401" i="66" s="1"/>
  <c r="O273" i="66"/>
  <c r="O392" i="66" s="1"/>
  <c r="K46" i="60"/>
  <c r="P267" i="66"/>
  <c r="P386" i="66" s="1"/>
  <c r="I40" i="60"/>
  <c r="N284" i="66"/>
  <c r="N403" i="66" s="1"/>
  <c r="J57" i="60"/>
  <c r="J52" i="60"/>
  <c r="N279" i="66"/>
  <c r="N398" i="66" s="1"/>
  <c r="I50" i="60"/>
  <c r="M277" i="66"/>
  <c r="M396" i="66" s="1"/>
  <c r="K55" i="60"/>
  <c r="Q55" i="60"/>
  <c r="I52" i="60"/>
  <c r="M279" i="66"/>
  <c r="M398" i="66" s="1"/>
  <c r="I58" i="60"/>
  <c r="M285" i="66"/>
  <c r="M404" i="66" s="1"/>
  <c r="M278" i="66"/>
  <c r="M397" i="66" s="1"/>
  <c r="I51" i="60"/>
  <c r="O285" i="66"/>
  <c r="K58" i="60"/>
  <c r="O268" i="66"/>
  <c r="O387" i="66" s="1"/>
  <c r="K41" i="60"/>
  <c r="N277" i="66"/>
  <c r="N396" i="66" s="1"/>
  <c r="J50" i="60"/>
  <c r="I48" i="60"/>
  <c r="M275" i="66"/>
  <c r="M394" i="66" s="1"/>
  <c r="K53" i="60"/>
  <c r="O280" i="66"/>
  <c r="O399" i="66" s="1"/>
  <c r="N280" i="66"/>
  <c r="N399" i="66" s="1"/>
  <c r="J53" i="60"/>
  <c r="J59" i="60"/>
  <c r="N286" i="66"/>
  <c r="M276" i="66"/>
  <c r="M395" i="66" s="1"/>
  <c r="I49" i="60"/>
  <c r="O281" i="66"/>
  <c r="O400" i="66" s="1"/>
  <c r="K54" i="60"/>
  <c r="N269" i="66"/>
  <c r="N388" i="66" s="1"/>
  <c r="J42" i="60"/>
  <c r="J48" i="60"/>
  <c r="N275" i="66"/>
  <c r="N394" i="66" s="1"/>
  <c r="I46" i="60"/>
  <c r="M273" i="66"/>
  <c r="M392" i="66" s="1"/>
  <c r="K51" i="60"/>
  <c r="O278" i="66"/>
  <c r="O397" i="66" s="1"/>
  <c r="N278" i="66"/>
  <c r="N397" i="66" s="1"/>
  <c r="J51" i="60"/>
  <c r="I59" i="60"/>
  <c r="M286" i="66"/>
  <c r="M405" i="66" s="1"/>
  <c r="M274" i="66"/>
  <c r="M393" i="66" s="1"/>
  <c r="I47" i="60"/>
  <c r="O279" i="66"/>
  <c r="O398" i="66" s="1"/>
  <c r="K52" i="60"/>
  <c r="O283" i="66"/>
  <c r="O402" i="66" s="1"/>
  <c r="K56" i="60"/>
  <c r="J46" i="60"/>
  <c r="N273" i="66"/>
  <c r="N392" i="66" s="1"/>
  <c r="M268" i="66"/>
  <c r="M387" i="66" s="1"/>
  <c r="I41" i="60"/>
  <c r="K49" i="60"/>
  <c r="O276" i="66"/>
  <c r="O395" i="66" s="1"/>
  <c r="J49" i="60"/>
  <c r="N276" i="66"/>
  <c r="N395" i="66" s="1"/>
  <c r="M284" i="66"/>
  <c r="M403" i="66" s="1"/>
  <c r="I57" i="60"/>
  <c r="I43" i="60"/>
  <c r="M270" i="66"/>
  <c r="M389" i="66" s="1"/>
  <c r="O277" i="66"/>
  <c r="O396" i="66" s="1"/>
  <c r="K50" i="60"/>
  <c r="O269" i="66"/>
  <c r="O388" i="66" s="1"/>
  <c r="K42" i="60"/>
  <c r="O45" i="60"/>
  <c r="M426" i="66" l="1"/>
  <c r="P59" i="60"/>
  <c r="N405" i="66"/>
  <c r="Q58" i="60"/>
  <c r="O404" i="66"/>
  <c r="Q59" i="60"/>
  <c r="O405" i="66"/>
  <c r="P58" i="60"/>
  <c r="N404" i="66"/>
  <c r="Q50" i="60"/>
  <c r="Q52" i="60"/>
  <c r="Q54" i="60"/>
  <c r="P50" i="60"/>
  <c r="P43" i="60"/>
  <c r="P54" i="60"/>
  <c r="Q48" i="60"/>
  <c r="P56" i="60"/>
  <c r="P47" i="60"/>
  <c r="P49" i="60"/>
  <c r="Q56" i="60"/>
  <c r="P51" i="60"/>
  <c r="P53" i="60"/>
  <c r="Q41" i="60"/>
  <c r="P57" i="60"/>
  <c r="Q46" i="60"/>
  <c r="Q43" i="60"/>
  <c r="P41" i="60"/>
  <c r="Q45" i="60"/>
  <c r="Q42" i="60"/>
  <c r="Q49" i="60"/>
  <c r="P46" i="60"/>
  <c r="Q51" i="60"/>
  <c r="P48" i="60"/>
  <c r="Q53" i="60"/>
  <c r="P55" i="60"/>
  <c r="Q57" i="60"/>
  <c r="P124" i="60"/>
  <c r="E434" i="66"/>
  <c r="F1071" i="66" s="1"/>
  <c r="G1085" i="66" s="1"/>
  <c r="I28" i="68" s="1"/>
  <c r="O124" i="60"/>
  <c r="D434" i="66"/>
  <c r="E1071" i="66" s="1"/>
  <c r="F1085" i="66" s="1"/>
  <c r="H28" i="68" s="1"/>
  <c r="Q124" i="60"/>
  <c r="F434" i="66"/>
  <c r="G1071" i="66" s="1"/>
  <c r="H1085" i="66" s="1"/>
  <c r="J28" i="68" s="1"/>
  <c r="Q123" i="60"/>
  <c r="F433" i="66"/>
  <c r="G1070" i="66" s="1"/>
  <c r="H1084" i="66" s="1"/>
  <c r="J27" i="68" s="1"/>
  <c r="O123" i="60"/>
  <c r="D433" i="66"/>
  <c r="E1070" i="66" s="1"/>
  <c r="P123" i="60"/>
  <c r="E433" i="66"/>
  <c r="F1070" i="66" s="1"/>
  <c r="G1084" i="66" s="1"/>
  <c r="I27" i="68" s="1"/>
  <c r="P122" i="60"/>
  <c r="E432" i="66"/>
  <c r="F1069" i="66" s="1"/>
  <c r="G1083" i="66" s="1"/>
  <c r="I26" i="68" s="1"/>
  <c r="O122" i="60"/>
  <c r="D432" i="66"/>
  <c r="E1069" i="66" s="1"/>
  <c r="F1083" i="66" s="1"/>
  <c r="H26" i="68" s="1"/>
  <c r="Q122" i="60"/>
  <c r="F432" i="66"/>
  <c r="G1069" i="66" s="1"/>
  <c r="H1083" i="66" s="1"/>
  <c r="J26" i="68" s="1"/>
  <c r="N564" i="66"/>
  <c r="E473" i="66" s="1"/>
  <c r="O564" i="66"/>
  <c r="M564" i="66"/>
  <c r="P553" i="66"/>
  <c r="L154" i="66"/>
  <c r="D70" i="66" s="1"/>
  <c r="P271" i="66"/>
  <c r="P390" i="66" s="1"/>
  <c r="P464" i="66"/>
  <c r="O139" i="60"/>
  <c r="P556" i="66"/>
  <c r="O467" i="66"/>
  <c r="O125" i="60"/>
  <c r="P465" i="66"/>
  <c r="M467" i="66"/>
  <c r="P466" i="66"/>
  <c r="N467" i="66"/>
  <c r="P463" i="66"/>
  <c r="P462" i="66"/>
  <c r="G432" i="66" s="1"/>
  <c r="H1069" i="66" s="1"/>
  <c r="I1083" i="66" s="1"/>
  <c r="K26" i="68" s="1"/>
  <c r="N18" i="62"/>
  <c r="O140" i="66"/>
  <c r="Q18" i="62" s="1"/>
  <c r="O17" i="62"/>
  <c r="O139" i="66"/>
  <c r="Q17" i="62" s="1"/>
  <c r="O133" i="66"/>
  <c r="Q11" i="62" s="1"/>
  <c r="O150" i="66"/>
  <c r="Q28" i="62" s="1"/>
  <c r="O132" i="66"/>
  <c r="O137" i="66"/>
  <c r="Q15" i="62" s="1"/>
  <c r="O143" i="66"/>
  <c r="Q21" i="62" s="1"/>
  <c r="O136" i="66"/>
  <c r="Q14" i="62" s="1"/>
  <c r="O144" i="66"/>
  <c r="Q22" i="62" s="1"/>
  <c r="O145" i="66"/>
  <c r="Q23" i="62" s="1"/>
  <c r="O138" i="66"/>
  <c r="Q16" i="62" s="1"/>
  <c r="O152" i="66"/>
  <c r="Q30" i="62" s="1"/>
  <c r="O149" i="66"/>
  <c r="Q27" i="62" s="1"/>
  <c r="O147" i="66"/>
  <c r="Q25" i="62" s="1"/>
  <c r="N25" i="62"/>
  <c r="O135" i="66"/>
  <c r="Q13" i="62" s="1"/>
  <c r="O142" i="66"/>
  <c r="Q20" i="62" s="1"/>
  <c r="O141" i="66"/>
  <c r="Q19" i="62" s="1"/>
  <c r="O146" i="66"/>
  <c r="Q24" i="62" s="1"/>
  <c r="O153" i="66"/>
  <c r="O151" i="66"/>
  <c r="Q29" i="62" s="1"/>
  <c r="O148" i="66"/>
  <c r="Q26" i="62" s="1"/>
  <c r="N154" i="66"/>
  <c r="M154" i="66"/>
  <c r="O134" i="66"/>
  <c r="Q12" i="62" s="1"/>
  <c r="O136" i="60"/>
  <c r="P136" i="60"/>
  <c r="Q136" i="60"/>
  <c r="P282" i="66"/>
  <c r="P401" i="66" s="1"/>
  <c r="P272" i="66"/>
  <c r="P391" i="66" s="1"/>
  <c r="P555" i="66"/>
  <c r="P554" i="66"/>
  <c r="P557" i="66"/>
  <c r="P268" i="66"/>
  <c r="P387" i="66" s="1"/>
  <c r="O49" i="60"/>
  <c r="P276" i="66"/>
  <c r="P395" i="66" s="1"/>
  <c r="R40" i="60"/>
  <c r="O40" i="60"/>
  <c r="O55" i="60"/>
  <c r="P275" i="66"/>
  <c r="P394" i="66" s="1"/>
  <c r="O48" i="60"/>
  <c r="O52" i="60"/>
  <c r="P279" i="66"/>
  <c r="P398" i="66" s="1"/>
  <c r="P52" i="60"/>
  <c r="P274" i="66"/>
  <c r="P393" i="66" s="1"/>
  <c r="O47" i="60"/>
  <c r="P42" i="60"/>
  <c r="O43" i="60"/>
  <c r="P270" i="66"/>
  <c r="P389" i="66" s="1"/>
  <c r="O59" i="60"/>
  <c r="P286" i="66"/>
  <c r="P405" i="66" s="1"/>
  <c r="P273" i="66"/>
  <c r="P392" i="66" s="1"/>
  <c r="O46" i="60"/>
  <c r="O51" i="60"/>
  <c r="P278" i="66"/>
  <c r="P397" i="66" s="1"/>
  <c r="P281" i="66"/>
  <c r="P400" i="66" s="1"/>
  <c r="O54" i="60"/>
  <c r="Q47" i="60"/>
  <c r="P285" i="66"/>
  <c r="O58" i="60"/>
  <c r="O50" i="60"/>
  <c r="P277" i="66"/>
  <c r="P396" i="66" s="1"/>
  <c r="O56" i="60"/>
  <c r="P283" i="66"/>
  <c r="P402" i="66" s="1"/>
  <c r="O42" i="60"/>
  <c r="P269" i="66"/>
  <c r="P388" i="66" s="1"/>
  <c r="O57" i="60"/>
  <c r="P284" i="66"/>
  <c r="P403" i="66" s="1"/>
  <c r="P280" i="66"/>
  <c r="P399" i="66" s="1"/>
  <c r="O53" i="60"/>
  <c r="O41" i="60"/>
  <c r="M287" i="66"/>
  <c r="D165" i="66" s="1"/>
  <c r="O44" i="60"/>
  <c r="Q44" i="60"/>
  <c r="O287" i="66"/>
  <c r="F165" i="66" s="1"/>
  <c r="P44" i="60"/>
  <c r="N287" i="66"/>
  <c r="E165" i="66" s="1"/>
  <c r="P426" i="66" l="1"/>
  <c r="R58" i="60"/>
  <c r="P404" i="66"/>
  <c r="P60" i="60"/>
  <c r="Q60" i="60"/>
  <c r="R52" i="60"/>
  <c r="R42" i="60"/>
  <c r="R53" i="60"/>
  <c r="R47" i="60"/>
  <c r="R57" i="60"/>
  <c r="R56" i="60"/>
  <c r="R54" i="60"/>
  <c r="R46" i="60"/>
  <c r="R48" i="60"/>
  <c r="R51" i="60"/>
  <c r="R50" i="60"/>
  <c r="R41" i="60"/>
  <c r="R45" i="60"/>
  <c r="R43" i="60"/>
  <c r="R55" i="60"/>
  <c r="N426" i="66"/>
  <c r="O426" i="66"/>
  <c r="G1068" i="66"/>
  <c r="H1082" i="66" s="1"/>
  <c r="J25" i="68" s="1"/>
  <c r="F1068" i="66"/>
  <c r="G1082" i="66" s="1"/>
  <c r="I25" i="68" s="1"/>
  <c r="K1070" i="66"/>
  <c r="F1084" i="66"/>
  <c r="H27" i="68" s="1"/>
  <c r="K1069" i="66"/>
  <c r="K1071" i="66"/>
  <c r="O60" i="60"/>
  <c r="H434" i="66"/>
  <c r="R124" i="60"/>
  <c r="G434" i="66"/>
  <c r="H1071" i="66" s="1"/>
  <c r="I1085" i="66" s="1"/>
  <c r="K28" i="68" s="1"/>
  <c r="R123" i="60"/>
  <c r="G433" i="66"/>
  <c r="H1070" i="66" s="1"/>
  <c r="I1084" i="66" s="1"/>
  <c r="K27" i="68" s="1"/>
  <c r="H433" i="66"/>
  <c r="H432" i="66"/>
  <c r="R140" i="60"/>
  <c r="R125" i="60"/>
  <c r="D473" i="66"/>
  <c r="E1072" i="66" s="1"/>
  <c r="F1086" i="66" s="1"/>
  <c r="H29" i="68" s="1"/>
  <c r="O147" i="60"/>
  <c r="P564" i="66"/>
  <c r="G473" i="66" s="1"/>
  <c r="P147" i="60"/>
  <c r="F1072" i="66"/>
  <c r="G1086" i="66" s="1"/>
  <c r="I29" i="68" s="1"/>
  <c r="Q147" i="60"/>
  <c r="F473" i="66"/>
  <c r="G1072" i="66" s="1"/>
  <c r="H1086" i="66" s="1"/>
  <c r="J29" i="68" s="1"/>
  <c r="R126" i="60"/>
  <c r="R138" i="60"/>
  <c r="R139" i="60"/>
  <c r="P467" i="66"/>
  <c r="R137" i="60"/>
  <c r="R122" i="60"/>
  <c r="Q31" i="62"/>
  <c r="R49" i="60"/>
  <c r="R59" i="60"/>
  <c r="Q10" i="62"/>
  <c r="E70" i="66"/>
  <c r="F1067" i="66" s="1"/>
  <c r="O32" i="62"/>
  <c r="F70" i="66"/>
  <c r="G1067" i="66" s="1"/>
  <c r="P32" i="62"/>
  <c r="E1067" i="66"/>
  <c r="N32" i="62"/>
  <c r="O154" i="66"/>
  <c r="R136" i="60"/>
  <c r="R44" i="60"/>
  <c r="P287" i="66"/>
  <c r="G165" i="66" s="1"/>
  <c r="H1068" i="66" l="1"/>
  <c r="I1082" i="66" s="1"/>
  <c r="K25" i="68" s="1"/>
  <c r="K1067" i="66"/>
  <c r="R60" i="60"/>
  <c r="F1081" i="66"/>
  <c r="H24" i="68" s="1"/>
  <c r="H1081" i="66"/>
  <c r="J24" i="68" s="1"/>
  <c r="J31" i="68" s="1"/>
  <c r="G1081" i="66"/>
  <c r="I24" i="68" s="1"/>
  <c r="I31" i="68" s="1"/>
  <c r="R147" i="60"/>
  <c r="G166" i="66"/>
  <c r="E1068" i="66"/>
  <c r="K1068" i="66" s="1"/>
  <c r="K1072" i="66"/>
  <c r="G71" i="66"/>
  <c r="G70" i="66"/>
  <c r="H1067" i="66" s="1"/>
  <c r="I1081" i="66" s="1"/>
  <c r="Q32" i="62"/>
  <c r="G474" i="66"/>
  <c r="H1072" i="66"/>
  <c r="I1086" i="66" s="1"/>
  <c r="K29" i="68" s="1"/>
  <c r="F1082" i="66" l="1"/>
  <c r="H25" i="68" s="1"/>
  <c r="H31" i="68" s="1"/>
  <c r="K24" i="68"/>
  <c r="K31" i="68" s="1"/>
  <c r="P39" i="56" l="1"/>
  <c r="O39" i="56"/>
  <c r="N39" i="56"/>
  <c r="M39" i="56"/>
  <c r="L39" i="56"/>
  <c r="K39" i="56"/>
  <c r="J39" i="56"/>
  <c r="I39" i="56"/>
  <c r="H39" i="56"/>
  <c r="G39" i="56"/>
  <c r="F39" i="56"/>
  <c r="AA5" i="52" l="1"/>
  <c r="AA6" i="52"/>
  <c r="E27" i="52"/>
  <c r="N44" i="27" l="1"/>
  <c r="H1088" i="66" l="1"/>
  <c r="H1095" i="66" l="1"/>
  <c r="J38" i="68" s="1"/>
  <c r="J16" i="68"/>
  <c r="J19" i="68" s="1"/>
  <c r="G1088" i="66" l="1"/>
  <c r="G1095" i="66" l="1"/>
  <c r="I38" i="68" s="1"/>
  <c r="I16" i="68"/>
  <c r="I19" i="68" s="1"/>
  <c r="I686" i="66" l="1"/>
  <c r="G656" i="66" s="1"/>
  <c r="H1074" i="66" s="1"/>
  <c r="M61" i="27" l="1"/>
  <c r="M67" i="27" s="1"/>
  <c r="I132" i="66" l="1"/>
  <c r="I1067" i="66" l="1"/>
  <c r="D1062" i="66" s="1"/>
  <c r="I1088" i="66" l="1"/>
  <c r="K1085" i="66" l="1"/>
  <c r="K1082" i="66"/>
  <c r="K1086" i="66"/>
  <c r="K1083" i="66"/>
  <c r="K1087" i="66"/>
  <c r="K1084" i="66"/>
  <c r="K1088" i="66"/>
  <c r="K1081" i="66"/>
  <c r="K16" i="68"/>
  <c r="K1092" i="66"/>
  <c r="F1088" i="66"/>
  <c r="H16" i="68" l="1"/>
  <c r="H19" i="68" s="1"/>
  <c r="F1095" i="66"/>
  <c r="H38" i="68" s="1"/>
  <c r="K901" i="66"/>
  <c r="J804" i="66"/>
  <c r="J922" i="66"/>
  <c r="J847" i="66"/>
  <c r="K807" i="66"/>
  <c r="J766" i="66"/>
  <c r="J900" i="66"/>
  <c r="J805" i="66"/>
  <c r="J808" i="66"/>
  <c r="K953" i="66"/>
  <c r="K847" i="66"/>
  <c r="J802" i="66"/>
  <c r="J893" i="66"/>
  <c r="K771" i="66"/>
  <c r="J970" i="66"/>
  <c r="K841" i="66"/>
  <c r="K842" i="66"/>
  <c r="K802" i="66"/>
  <c r="J979" i="66"/>
  <c r="J928" i="66"/>
  <c r="K758" i="66"/>
  <c r="J884" i="66"/>
  <c r="K837" i="66"/>
  <c r="K920" i="66"/>
  <c r="K985" i="66"/>
  <c r="K816" i="66"/>
  <c r="K765" i="66"/>
  <c r="J966" i="66"/>
  <c r="K949" i="66"/>
  <c r="J898" i="66"/>
  <c r="K921" i="66"/>
  <c r="J972" i="66"/>
  <c r="K966" i="66"/>
  <c r="J939" i="66"/>
  <c r="J963" i="66"/>
  <c r="K979" i="66"/>
  <c r="K858" i="66"/>
  <c r="J961" i="66"/>
  <c r="J918" i="66"/>
  <c r="J785" i="66"/>
  <c r="K878" i="66"/>
  <c r="J981" i="66"/>
  <c r="K789" i="66"/>
  <c r="J957" i="66"/>
  <c r="J842" i="66"/>
  <c r="J815" i="66"/>
  <c r="K866" i="66"/>
  <c r="J908" i="66"/>
  <c r="J906" i="66"/>
  <c r="J841" i="66"/>
  <c r="K994" i="66"/>
  <c r="J924" i="66"/>
  <c r="J886" i="66"/>
  <c r="J994" i="66"/>
  <c r="J863" i="66"/>
  <c r="K784" i="66"/>
  <c r="J883" i="66"/>
  <c r="J880" i="66"/>
  <c r="J982" i="66"/>
  <c r="J992" i="66"/>
  <c r="K862" i="66"/>
  <c r="K762" i="66"/>
  <c r="K914" i="66"/>
  <c r="K827" i="66"/>
  <c r="J873" i="66"/>
  <c r="J885" i="66"/>
  <c r="J916" i="66"/>
  <c r="J942" i="66"/>
  <c r="K819" i="66"/>
  <c r="J798" i="66"/>
  <c r="K891" i="66"/>
  <c r="K929" i="66"/>
  <c r="J882" i="66"/>
  <c r="K933" i="66"/>
  <c r="K969" i="66"/>
  <c r="K906" i="66"/>
  <c r="J837" i="66"/>
  <c r="K808" i="66"/>
  <c r="J871" i="66"/>
  <c r="J977" i="66"/>
  <c r="J986" i="66"/>
  <c r="K887" i="66"/>
  <c r="K760" i="66"/>
  <c r="K779" i="66"/>
  <c r="J980" i="66"/>
  <c r="J849" i="66"/>
  <c r="J866" i="66"/>
  <c r="J993" i="66"/>
  <c r="J990" i="66"/>
  <c r="J895" i="66"/>
  <c r="J788" i="66"/>
  <c r="K886" i="66"/>
  <c r="K794" i="66"/>
  <c r="K763" i="66"/>
  <c r="K835" i="66"/>
  <c r="K753" i="66"/>
  <c r="K881" i="66"/>
  <c r="J787" i="66"/>
  <c r="J795" i="66"/>
  <c r="K915" i="66"/>
  <c r="J860" i="66"/>
  <c r="J777" i="66"/>
  <c r="K757" i="66"/>
  <c r="J822" i="66"/>
  <c r="K770" i="66"/>
  <c r="J904" i="66"/>
  <c r="J813" i="66"/>
  <c r="J965" i="66"/>
  <c r="K981" i="66"/>
  <c r="K798" i="66"/>
  <c r="K824" i="66"/>
  <c r="K908" i="66"/>
  <c r="J887" i="66"/>
  <c r="K947" i="66"/>
  <c r="J831" i="66"/>
  <c r="J932" i="66"/>
  <c r="K868" i="66"/>
  <c r="J763" i="66"/>
  <c r="K982" i="66"/>
  <c r="J983" i="66"/>
  <c r="J903" i="66"/>
  <c r="J752" i="66"/>
  <c r="K912" i="66"/>
  <c r="J894" i="66"/>
  <c r="K967" i="66"/>
  <c r="J862" i="66"/>
  <c r="K890" i="66"/>
  <c r="K839" i="66"/>
  <c r="J973" i="66"/>
  <c r="J761" i="66"/>
  <c r="J909" i="66"/>
  <c r="K786" i="66"/>
  <c r="J816" i="66"/>
  <c r="J792" i="66"/>
  <c r="J776" i="66"/>
  <c r="J996" i="66"/>
  <c r="K806" i="66"/>
  <c r="J896" i="66"/>
  <c r="J826" i="66"/>
  <c r="J824" i="66"/>
  <c r="K895" i="66"/>
  <c r="J830" i="66"/>
  <c r="J823" i="66"/>
  <c r="K855" i="66"/>
  <c r="K799" i="66"/>
  <c r="J897" i="66"/>
  <c r="J915" i="66"/>
  <c r="J859" i="66"/>
  <c r="K826" i="66"/>
  <c r="J834" i="66"/>
  <c r="K774" i="66"/>
  <c r="K879" i="66"/>
  <c r="K976" i="66"/>
  <c r="K907" i="66"/>
  <c r="K756" i="66"/>
  <c r="J782" i="66"/>
  <c r="J778" i="66"/>
  <c r="K950" i="66"/>
  <c r="K871" i="66"/>
  <c r="J790" i="66"/>
  <c r="K992" i="66"/>
  <c r="J827" i="66"/>
  <c r="J907" i="66"/>
  <c r="J951" i="66"/>
  <c r="K888" i="66"/>
  <c r="J952" i="66"/>
  <c r="K823" i="66"/>
  <c r="J858" i="66"/>
  <c r="J876" i="66"/>
  <c r="K834" i="66"/>
  <c r="K875" i="66"/>
  <c r="K874" i="66"/>
  <c r="K833" i="66"/>
  <c r="K852" i="66"/>
  <c r="K860" i="66"/>
  <c r="J940" i="66"/>
  <c r="J877" i="66"/>
  <c r="K965" i="66"/>
  <c r="K854" i="66"/>
  <c r="K844" i="66"/>
  <c r="K848" i="66"/>
  <c r="K986" i="66"/>
  <c r="J754" i="66"/>
  <c r="J773" i="66"/>
  <c r="J948" i="66"/>
  <c r="K791" i="66"/>
  <c r="J987" i="66"/>
  <c r="K797" i="66"/>
  <c r="K899" i="66"/>
  <c r="K759" i="66"/>
  <c r="J840" i="66"/>
  <c r="J868" i="66"/>
  <c r="K957" i="66"/>
  <c r="K943" i="66"/>
  <c r="J783" i="66"/>
  <c r="K804" i="66"/>
  <c r="K924" i="66"/>
  <c r="K961" i="66"/>
  <c r="K889" i="66"/>
  <c r="K954" i="66"/>
  <c r="K850" i="66"/>
  <c r="K818" i="66"/>
  <c r="K785" i="66"/>
  <c r="J925" i="66"/>
  <c r="K932" i="66"/>
  <c r="K851" i="66"/>
  <c r="J756" i="66"/>
  <c r="J944" i="66"/>
  <c r="J950" i="66"/>
  <c r="K755" i="66"/>
  <c r="K811" i="66"/>
  <c r="K919" i="66"/>
  <c r="K821" i="66"/>
  <c r="J772" i="66"/>
  <c r="K792" i="66"/>
  <c r="K958" i="66"/>
  <c r="J943" i="66"/>
  <c r="K980" i="66"/>
  <c r="K787" i="66"/>
  <c r="J811" i="66"/>
  <c r="J807" i="66"/>
  <c r="J958" i="66"/>
  <c r="K894" i="66"/>
  <c r="K836" i="66"/>
  <c r="J888" i="66"/>
  <c r="K918" i="66"/>
  <c r="J789" i="66"/>
  <c r="K752" i="66"/>
  <c r="J935" i="66"/>
  <c r="J850" i="66"/>
  <c r="J793" i="66"/>
  <c r="K968" i="66"/>
  <c r="K782" i="66"/>
  <c r="K936" i="66"/>
  <c r="K945" i="66"/>
  <c r="J878" i="66"/>
  <c r="J947" i="66"/>
  <c r="K989" i="66"/>
  <c r="J945" i="66"/>
  <c r="K900" i="66"/>
  <c r="J817" i="66"/>
  <c r="J810" i="66"/>
  <c r="K876" i="66"/>
  <c r="K820" i="66"/>
  <c r="J770" i="66"/>
  <c r="K803" i="66"/>
  <c r="K959" i="66"/>
  <c r="J848" i="66"/>
  <c r="J889" i="66"/>
  <c r="J767" i="66"/>
  <c r="J809" i="66"/>
  <c r="J991" i="66"/>
  <c r="K951" i="66"/>
  <c r="J954" i="66"/>
  <c r="J976" i="66"/>
  <c r="K952" i="66"/>
  <c r="K962" i="66"/>
  <c r="K905" i="66"/>
  <c r="K904" i="66"/>
  <c r="J923" i="66"/>
  <c r="J768" i="66"/>
  <c r="K987" i="66"/>
  <c r="K809" i="66"/>
  <c r="K972" i="66"/>
  <c r="K788" i="66"/>
  <c r="K856" i="66"/>
  <c r="J762" i="66"/>
  <c r="K817" i="66"/>
  <c r="K861" i="66"/>
  <c r="K870" i="66"/>
  <c r="J971" i="66"/>
  <c r="J855" i="66"/>
  <c r="J875" i="66"/>
  <c r="K825" i="66"/>
  <c r="K778" i="66"/>
  <c r="K832" i="66"/>
  <c r="J753" i="66"/>
  <c r="J796" i="66"/>
  <c r="K830" i="66"/>
  <c r="J853" i="66"/>
  <c r="K993" i="66"/>
  <c r="J760" i="66"/>
  <c r="K973" i="66"/>
  <c r="J890" i="66"/>
  <c r="J814" i="66"/>
  <c r="K840" i="66"/>
  <c r="J870" i="66"/>
  <c r="J845" i="66"/>
  <c r="K768" i="66"/>
  <c r="K777" i="66"/>
  <c r="J953" i="66"/>
  <c r="K937" i="66"/>
  <c r="K909" i="66"/>
  <c r="K846" i="66"/>
  <c r="K956" i="66"/>
  <c r="K990" i="66"/>
  <c r="J786" i="66"/>
  <c r="J801" i="66"/>
  <c r="K831" i="66"/>
  <c r="J969" i="66"/>
  <c r="J967" i="66"/>
  <c r="J797" i="66"/>
  <c r="K897" i="66"/>
  <c r="J984" i="66"/>
  <c r="K764" i="66"/>
  <c r="J937" i="66"/>
  <c r="J758" i="66"/>
  <c r="J941" i="66"/>
  <c r="K977" i="66"/>
  <c r="K898" i="66"/>
  <c r="J833" i="66"/>
  <c r="J930" i="66"/>
  <c r="K971" i="66"/>
  <c r="J968" i="66"/>
  <c r="K978" i="66"/>
  <c r="K864" i="66"/>
  <c r="J995" i="66"/>
  <c r="K783" i="66"/>
  <c r="K970" i="66"/>
  <c r="J812" i="66"/>
  <c r="J765" i="66"/>
  <c r="J919" i="66"/>
  <c r="K769" i="66"/>
  <c r="J869" i="66"/>
  <c r="J821" i="66"/>
  <c r="K910" i="66"/>
  <c r="K995" i="66"/>
  <c r="K892" i="66"/>
  <c r="K902" i="66"/>
  <c r="J927" i="66"/>
  <c r="K896" i="66"/>
  <c r="K828" i="66"/>
  <c r="K859" i="66"/>
  <c r="J828" i="66"/>
  <c r="J929" i="66"/>
  <c r="J803" i="66"/>
  <c r="K780" i="66"/>
  <c r="J913" i="66"/>
  <c r="K922" i="66"/>
  <c r="J964" i="66"/>
  <c r="J759" i="66"/>
  <c r="K805" i="66"/>
  <c r="J892" i="66"/>
  <c r="J959" i="66"/>
  <c r="K963" i="66"/>
  <c r="K857" i="66"/>
  <c r="K772" i="66"/>
  <c r="J917" i="66"/>
  <c r="K903" i="66"/>
  <c r="K917" i="66"/>
  <c r="K767" i="66"/>
  <c r="K974" i="66"/>
  <c r="K800" i="66"/>
  <c r="K796" i="66"/>
  <c r="J978" i="66"/>
  <c r="K927" i="66"/>
  <c r="J846" i="66"/>
  <c r="K884" i="66"/>
  <c r="K863" i="66"/>
  <c r="K813" i="66"/>
  <c r="J864" i="66"/>
  <c r="K793" i="66"/>
  <c r="J818" i="66"/>
  <c r="J946" i="66"/>
  <c r="J931" i="66"/>
  <c r="K766" i="66"/>
  <c r="K873" i="66"/>
  <c r="K795" i="66"/>
  <c r="J962" i="66"/>
  <c r="J854" i="66"/>
  <c r="K867" i="66"/>
  <c r="K829" i="66"/>
  <c r="J851" i="66"/>
  <c r="J774" i="66"/>
  <c r="J820" i="66"/>
  <c r="K845" i="66"/>
  <c r="J920" i="66"/>
  <c r="K882" i="66"/>
  <c r="J938" i="66"/>
  <c r="J769" i="66"/>
  <c r="K916" i="66"/>
  <c r="K810" i="66"/>
  <c r="J949" i="66"/>
  <c r="K928" i="66"/>
  <c r="K781" i="66"/>
  <c r="K838" i="66"/>
  <c r="J799" i="66"/>
  <c r="J779" i="66"/>
  <c r="J985" i="66"/>
  <c r="J755" i="66"/>
  <c r="K935" i="66"/>
  <c r="K872" i="66"/>
  <c r="K930" i="66"/>
  <c r="K946" i="66"/>
  <c r="K822" i="66"/>
  <c r="K931" i="66"/>
  <c r="J955" i="66"/>
  <c r="K934" i="66"/>
  <c r="J912" i="66"/>
  <c r="J838" i="66"/>
  <c r="J974" i="66"/>
  <c r="J933" i="66"/>
  <c r="J867" i="66"/>
  <c r="J780" i="66"/>
  <c r="J861" i="66"/>
  <c r="K801" i="66"/>
  <c r="J989" i="66"/>
  <c r="J764" i="66"/>
  <c r="K944" i="66"/>
  <c r="K849" i="66"/>
  <c r="K754" i="66"/>
  <c r="K776" i="66"/>
  <c r="K815" i="66"/>
  <c r="K773" i="66"/>
  <c r="K790" i="66"/>
  <c r="J835" i="66"/>
  <c r="J819" i="66"/>
  <c r="J975" i="66"/>
  <c r="K938" i="66"/>
  <c r="J825" i="66"/>
  <c r="K948" i="66"/>
  <c r="J771" i="66"/>
  <c r="K893" i="66"/>
  <c r="J872" i="66"/>
  <c r="J757" i="66"/>
  <c r="J901" i="66"/>
  <c r="K984" i="66"/>
  <c r="J856" i="66"/>
  <c r="K975" i="66"/>
  <c r="J784" i="66"/>
  <c r="J899" i="66"/>
  <c r="J857" i="66"/>
  <c r="J960" i="66"/>
  <c r="J794" i="66"/>
  <c r="J832" i="66"/>
  <c r="K869" i="66"/>
  <c r="J921" i="66"/>
  <c r="K996" i="66"/>
  <c r="J956" i="66"/>
  <c r="J781" i="66"/>
  <c r="K939" i="66"/>
  <c r="J934" i="66"/>
  <c r="K925" i="66"/>
  <c r="K988" i="66"/>
  <c r="J829" i="66"/>
  <c r="K991" i="66"/>
  <c r="J881" i="66"/>
  <c r="K923" i="66"/>
  <c r="K964" i="66"/>
  <c r="J911" i="66"/>
  <c r="K775" i="66"/>
  <c r="J843" i="66"/>
  <c r="K940" i="66"/>
  <c r="J891" i="66"/>
  <c r="K761" i="66"/>
  <c r="K865" i="66"/>
  <c r="J775" i="66"/>
  <c r="J936" i="66"/>
  <c r="J879" i="66"/>
  <c r="K941" i="66"/>
  <c r="K885" i="66"/>
  <c r="J902" i="66"/>
  <c r="J791" i="66"/>
  <c r="J865" i="66"/>
  <c r="J874" i="66"/>
  <c r="K880" i="66"/>
  <c r="J839" i="66"/>
  <c r="K926" i="66"/>
  <c r="K913" i="66"/>
  <c r="K853" i="66"/>
  <c r="J988" i="66"/>
  <c r="K911" i="66"/>
  <c r="K877" i="66"/>
  <c r="K942" i="66"/>
  <c r="J852" i="66"/>
  <c r="K960" i="66"/>
  <c r="K883" i="66"/>
  <c r="J844" i="66"/>
  <c r="K812" i="66"/>
  <c r="K814" i="66"/>
  <c r="J836" i="66"/>
  <c r="K955" i="66"/>
  <c r="K843" i="66"/>
  <c r="J806" i="66"/>
  <c r="J905" i="66"/>
  <c r="J910" i="66"/>
  <c r="J800" i="66"/>
  <c r="J914" i="66"/>
  <c r="J926" i="66"/>
  <c r="K983" i="66"/>
  <c r="G754" i="66" l="1"/>
  <c r="I28" i="65" s="1"/>
  <c r="G764" i="66"/>
  <c r="G772" i="66"/>
  <c r="I46" i="65" s="1"/>
  <c r="G753" i="66"/>
  <c r="H753" i="66" s="1"/>
  <c r="J27" i="65" s="1"/>
  <c r="G1022" i="66"/>
  <c r="H1022" i="66" s="1"/>
  <c r="J75" i="65" s="1"/>
  <c r="G769" i="66"/>
  <c r="I43" i="65" s="1"/>
  <c r="G763" i="66"/>
  <c r="H763" i="66" s="1"/>
  <c r="J37" i="65" s="1"/>
  <c r="G766" i="66"/>
  <c r="H766" i="66" s="1"/>
  <c r="J40" i="65" s="1"/>
  <c r="G767" i="66"/>
  <c r="G1025" i="66"/>
  <c r="G758" i="66"/>
  <c r="I32" i="65" s="1"/>
  <c r="G756" i="66"/>
  <c r="H756" i="66" s="1"/>
  <c r="J30" i="65" s="1"/>
  <c r="G1023" i="66"/>
  <c r="I76" i="65" s="1"/>
  <c r="G1019" i="66"/>
  <c r="I72" i="65" s="1"/>
  <c r="G770" i="66"/>
  <c r="H770" i="66" s="1"/>
  <c r="J44" i="65" s="1"/>
  <c r="G761" i="66"/>
  <c r="H761" i="66" s="1"/>
  <c r="J35" i="65" s="1"/>
  <c r="G773" i="66"/>
  <c r="I47" i="65" s="1"/>
  <c r="G760" i="66"/>
  <c r="H760" i="66" s="1"/>
  <c r="J34" i="65" s="1"/>
  <c r="G1026" i="66"/>
  <c r="G765" i="66"/>
  <c r="G1027" i="66"/>
  <c r="I80" i="65" s="1"/>
  <c r="G1028" i="66"/>
  <c r="I81" i="65" s="1"/>
  <c r="G1024" i="66"/>
  <c r="I77" i="65" s="1"/>
  <c r="G759" i="66"/>
  <c r="H759" i="66" s="1"/>
  <c r="J33" i="65" s="1"/>
  <c r="G1020" i="66"/>
  <c r="H1020" i="66" s="1"/>
  <c r="J73" i="65" s="1"/>
  <c r="G1021" i="66"/>
  <c r="H1021" i="66" s="1"/>
  <c r="J74" i="65" s="1"/>
  <c r="G774" i="66"/>
  <c r="I48" i="65" s="1"/>
  <c r="G771" i="66"/>
  <c r="H771" i="66" s="1"/>
  <c r="J45" i="65" s="1"/>
  <c r="G757" i="66"/>
  <c r="H757" i="66" s="1"/>
  <c r="J31" i="65" s="1"/>
  <c r="G755" i="66"/>
  <c r="I29" i="65" s="1"/>
  <c r="G762" i="66"/>
  <c r="G768" i="66"/>
  <c r="I75" i="65"/>
  <c r="H754" i="66"/>
  <c r="J28" i="65" s="1"/>
  <c r="I31" i="65"/>
  <c r="H772" i="66"/>
  <c r="J46" i="65" s="1"/>
  <c r="I34" i="65"/>
  <c r="I37" i="65"/>
  <c r="H773" i="66"/>
  <c r="J47" i="65" s="1"/>
  <c r="H1027" i="66"/>
  <c r="J80" i="65" s="1"/>
  <c r="I30" i="65"/>
  <c r="I44" i="65"/>
  <c r="H1023" i="66"/>
  <c r="J76" i="65" s="1"/>
  <c r="H758" i="66"/>
  <c r="J32" i="65" s="1"/>
  <c r="H1019" i="66"/>
  <c r="J72" i="65" s="1"/>
  <c r="H1028" i="66"/>
  <c r="J81" i="65" s="1"/>
  <c r="I73" i="65"/>
  <c r="H769" i="66"/>
  <c r="J43" i="65" s="1"/>
  <c r="H774" i="66"/>
  <c r="J48" i="65" s="1"/>
  <c r="I74" i="65" l="1"/>
  <c r="H755" i="66"/>
  <c r="J29" i="65" s="1"/>
  <c r="J49" i="65" s="1"/>
  <c r="I42" i="65"/>
  <c r="H768" i="66"/>
  <c r="J42" i="65" s="1"/>
  <c r="H1026" i="66"/>
  <c r="J79" i="65" s="1"/>
  <c r="I79" i="65"/>
  <c r="H765" i="66"/>
  <c r="J39" i="65" s="1"/>
  <c r="I39" i="65"/>
  <c r="I33" i="65"/>
  <c r="I35" i="65"/>
  <c r="I36" i="65"/>
  <c r="H762" i="66"/>
  <c r="J36" i="65" s="1"/>
  <c r="I27" i="65"/>
  <c r="H1024" i="66"/>
  <c r="J77" i="65" s="1"/>
  <c r="J82" i="65" s="1"/>
  <c r="H1025" i="66"/>
  <c r="J78" i="65" s="1"/>
  <c r="I78" i="65"/>
  <c r="H764" i="66"/>
  <c r="J38" i="65" s="1"/>
  <c r="I38" i="65"/>
  <c r="I45" i="65"/>
  <c r="I40" i="65"/>
  <c r="H767" i="66"/>
  <c r="J41" i="65" s="1"/>
  <c r="I41" i="65"/>
  <c r="H1029" i="66"/>
  <c r="G1012" i="66" s="1"/>
  <c r="H1077" i="66" s="1"/>
  <c r="I1091" i="66" s="1"/>
  <c r="K34" i="68" s="1"/>
  <c r="H775" i="66"/>
  <c r="G746" i="66" s="1"/>
  <c r="H1076" i="66" s="1"/>
  <c r="I1090" i="66" s="1"/>
  <c r="K33" i="68" s="1"/>
  <c r="K36" i="68" s="1"/>
  <c r="E72" i="68"/>
  <c r="I1076" i="66" l="1"/>
  <c r="D1063" i="66" s="1"/>
  <c r="D1064" i="66" s="1"/>
  <c r="G1104" i="66" s="1"/>
  <c r="G1108" i="66" s="1"/>
  <c r="I1093" i="66"/>
  <c r="K17" i="68" s="1"/>
  <c r="K19" i="68" s="1"/>
  <c r="H74" i="68"/>
  <c r="H78" i="68"/>
  <c r="H75" i="68"/>
  <c r="L72" i="68"/>
  <c r="H77" i="68"/>
  <c r="H83" i="68"/>
  <c r="H76" i="68"/>
  <c r="H81" i="68"/>
  <c r="H82" i="68"/>
  <c r="J27" i="52" l="1"/>
  <c r="I1095" i="66"/>
  <c r="K38" i="68" s="1"/>
  <c r="K1090" i="66"/>
  <c r="K1093" i="66"/>
  <c r="K1091" i="66"/>
  <c r="G1109" i="66"/>
  <c r="G46" i="68"/>
  <c r="O77" i="68"/>
  <c r="O75" i="68"/>
  <c r="O78" i="68"/>
  <c r="O81" i="68"/>
  <c r="O76" i="68"/>
  <c r="O82" i="68"/>
  <c r="O83" i="68"/>
  <c r="O74" i="68"/>
  <c r="H79" i="68"/>
  <c r="H84" i="68"/>
  <c r="E1127" i="66"/>
  <c r="E88" i="68" s="1"/>
  <c r="D1113" i="66" l="1"/>
  <c r="G48" i="68"/>
  <c r="H94" i="68"/>
  <c r="H91" i="68"/>
  <c r="E1128" i="66"/>
  <c r="L88" i="68" s="1"/>
  <c r="O84" i="68"/>
  <c r="O79" i="68"/>
  <c r="H86" i="68"/>
  <c r="H93" i="68"/>
  <c r="H90" i="68"/>
  <c r="H99" i="68"/>
  <c r="H92" i="68"/>
  <c r="H97" i="68"/>
  <c r="H98" i="68"/>
  <c r="D1114" i="66" l="1"/>
  <c r="F1114" i="66"/>
  <c r="D1115" i="66"/>
  <c r="F1112" i="66" s="1"/>
  <c r="O98" i="68"/>
  <c r="O94" i="68"/>
  <c r="O91" i="68"/>
  <c r="O99" i="68"/>
  <c r="O97" i="68"/>
  <c r="O92" i="68"/>
  <c r="O90" i="68"/>
  <c r="O93" i="68"/>
  <c r="O86" i="68"/>
  <c r="E1129" i="66"/>
  <c r="E104" i="68" s="1"/>
  <c r="H100" i="68"/>
  <c r="H95" i="68"/>
  <c r="G1113" i="66" l="1"/>
  <c r="J66" i="68" s="1"/>
  <c r="H1113" i="66"/>
  <c r="L66" i="68" s="1"/>
  <c r="H107" i="68"/>
  <c r="H110" i="68"/>
  <c r="O100" i="68"/>
  <c r="O95" i="68"/>
  <c r="E1130" i="66"/>
  <c r="L104" i="68" s="1"/>
  <c r="H102" i="68"/>
  <c r="H109" i="68"/>
  <c r="E105" i="68"/>
  <c r="H115" i="68"/>
  <c r="H106" i="68"/>
  <c r="H108" i="68"/>
  <c r="H113" i="68"/>
  <c r="H114" i="68"/>
  <c r="O113" i="68" l="1"/>
  <c r="O110" i="68"/>
  <c r="O107" i="68"/>
  <c r="O102" i="68"/>
  <c r="E1131" i="66"/>
  <c r="E120" i="68" s="1"/>
  <c r="O114" i="68"/>
  <c r="O106" i="68"/>
  <c r="O115" i="68"/>
  <c r="O108" i="68"/>
  <c r="O109" i="68"/>
  <c r="H116" i="68"/>
  <c r="H111" i="68"/>
  <c r="H123" i="68" l="1"/>
  <c r="H126" i="68"/>
  <c r="E1132" i="66"/>
  <c r="L120" i="68" s="1"/>
  <c r="H130" i="68"/>
  <c r="H131" i="68"/>
  <c r="H122" i="68"/>
  <c r="H125" i="68"/>
  <c r="H129" i="68"/>
  <c r="H124" i="68"/>
  <c r="O111" i="68"/>
  <c r="O116" i="68"/>
  <c r="H118" i="68"/>
  <c r="O123" i="68" l="1"/>
  <c r="O126" i="68"/>
  <c r="O125" i="68"/>
  <c r="E1133" i="66"/>
  <c r="E136" i="68" s="1"/>
  <c r="O124" i="68"/>
  <c r="O122" i="68"/>
  <c r="O130" i="68"/>
  <c r="O131" i="68"/>
  <c r="O129" i="68"/>
  <c r="H132" i="68"/>
  <c r="H127" i="68"/>
  <c r="O118" i="68"/>
  <c r="H145" i="68" l="1"/>
  <c r="H142" i="68"/>
  <c r="H139" i="68"/>
  <c r="H146" i="68"/>
  <c r="H138" i="68"/>
  <c r="H147" i="68"/>
  <c r="O127" i="68"/>
  <c r="O132" i="68"/>
  <c r="H141" i="68"/>
  <c r="H140" i="68"/>
  <c r="E1134" i="66"/>
  <c r="L136" i="68" s="1"/>
  <c r="O140" i="68" s="1"/>
  <c r="H134" i="68"/>
  <c r="O146" i="68" l="1"/>
  <c r="O145" i="68"/>
  <c r="O138" i="68"/>
  <c r="E1135" i="66"/>
  <c r="E152" i="68" s="1"/>
  <c r="H163" i="68" s="1"/>
  <c r="O139" i="68"/>
  <c r="O142" i="68"/>
  <c r="O141" i="68"/>
  <c r="O147" i="68"/>
  <c r="H148" i="68"/>
  <c r="O134" i="68"/>
  <c r="H143" i="68"/>
  <c r="H156" i="68" l="1"/>
  <c r="O148" i="68"/>
  <c r="O143" i="68"/>
  <c r="H162" i="68"/>
  <c r="H154" i="68"/>
  <c r="H161" i="68"/>
  <c r="H157" i="68"/>
  <c r="E1136" i="66"/>
  <c r="L152" i="68" s="1"/>
  <c r="O158" i="68" s="1"/>
  <c r="H150" i="68"/>
  <c r="H158" i="68"/>
  <c r="H155" i="68"/>
  <c r="O155" i="68"/>
  <c r="O156" i="68"/>
  <c r="E1137" i="66"/>
  <c r="E168" i="68" s="1"/>
  <c r="O161" i="68" l="1"/>
  <c r="H164" i="68"/>
  <c r="O157" i="68"/>
  <c r="O154" i="68"/>
  <c r="O150" i="68"/>
  <c r="O162" i="68"/>
  <c r="H159" i="68"/>
  <c r="O163" i="68"/>
  <c r="H171" i="68"/>
  <c r="H174" i="68"/>
  <c r="E1138" i="66"/>
  <c r="L168" i="68" s="1"/>
  <c r="H173" i="68"/>
  <c r="H172" i="68"/>
  <c r="H170" i="68"/>
  <c r="H178" i="68"/>
  <c r="H179" i="68"/>
  <c r="H177" i="68"/>
  <c r="H166" i="68" l="1"/>
  <c r="O164" i="68"/>
  <c r="O159" i="68"/>
  <c r="O174" i="68"/>
  <c r="O171" i="68"/>
  <c r="H175" i="68"/>
  <c r="H180" i="68"/>
  <c r="E1139" i="66"/>
  <c r="E184" i="68" s="1"/>
  <c r="O173" i="68"/>
  <c r="O170" i="68"/>
  <c r="O172" i="68"/>
  <c r="O179" i="68"/>
  <c r="O178" i="68"/>
  <c r="O177" i="68"/>
  <c r="O166" i="68" l="1"/>
  <c r="H187" i="68"/>
  <c r="H190" i="68"/>
  <c r="H182" i="68"/>
  <c r="O175" i="68"/>
  <c r="E1140" i="66"/>
  <c r="L184" i="68" s="1"/>
  <c r="O180" i="68"/>
  <c r="H189" i="68"/>
  <c r="H186" i="68"/>
  <c r="H195" i="68"/>
  <c r="H188" i="68"/>
  <c r="H193" i="68"/>
  <c r="H194" i="68"/>
  <c r="O187" i="68" l="1"/>
  <c r="O190" i="68"/>
  <c r="O182" i="68"/>
  <c r="H191" i="68"/>
  <c r="E1141" i="66"/>
  <c r="E200" i="68" s="1"/>
  <c r="O189" i="68"/>
  <c r="O195" i="68"/>
  <c r="O188" i="68"/>
  <c r="O186" i="68"/>
  <c r="O193" i="68"/>
  <c r="O194" i="68"/>
  <c r="H196" i="68"/>
  <c r="H206" i="68" l="1"/>
  <c r="H203" i="68"/>
  <c r="H198" i="68"/>
  <c r="E1142" i="66"/>
  <c r="L200" i="68" s="1"/>
  <c r="H205" i="68"/>
  <c r="H210" i="68"/>
  <c r="H202" i="68"/>
  <c r="H204" i="68"/>
  <c r="H211" i="68"/>
  <c r="H209" i="68"/>
  <c r="O196" i="68"/>
  <c r="O191" i="68"/>
  <c r="O206" i="68" l="1"/>
  <c r="O203" i="68"/>
  <c r="H207" i="68"/>
  <c r="E1143" i="66"/>
  <c r="E216" i="68" s="1"/>
  <c r="O198" i="68"/>
  <c r="O202" i="68"/>
  <c r="O211" i="68"/>
  <c r="O205" i="68"/>
  <c r="O209" i="68"/>
  <c r="O210" i="68"/>
  <c r="O204" i="68"/>
  <c r="H212" i="68"/>
  <c r="H222" i="68" l="1"/>
  <c r="H219" i="68"/>
  <c r="H214" i="68"/>
  <c r="O212" i="68"/>
  <c r="O207" i="68"/>
  <c r="H220" i="68"/>
  <c r="H218" i="68"/>
  <c r="H221" i="68"/>
  <c r="H226" i="68"/>
  <c r="H225" i="68"/>
  <c r="H227" i="68"/>
  <c r="E1144" i="66"/>
  <c r="L216" i="68" s="1"/>
  <c r="O222" i="68" l="1"/>
  <c r="O219" i="68"/>
  <c r="O214" i="68"/>
  <c r="H228" i="68"/>
  <c r="O220" i="68"/>
  <c r="O225" i="68"/>
  <c r="O226" i="68"/>
  <c r="O221" i="68"/>
  <c r="O227" i="68"/>
  <c r="O218" i="68"/>
  <c r="E1145" i="66"/>
  <c r="H223" i="68"/>
  <c r="E232" i="68" l="1"/>
  <c r="H236" i="68" s="1"/>
  <c r="E1146" i="66"/>
  <c r="E1147" i="66" s="1"/>
  <c r="H230" i="68"/>
  <c r="H241" i="68"/>
  <c r="H234" i="68"/>
  <c r="H243" i="68"/>
  <c r="O228" i="68"/>
  <c r="O223" i="68"/>
  <c r="H237" i="68" l="1"/>
  <c r="H242" i="68"/>
  <c r="H244" i="68" s="1"/>
  <c r="L232" i="68"/>
  <c r="O243" i="68" s="1"/>
  <c r="H235" i="68"/>
  <c r="H238" i="68"/>
  <c r="O230" i="68"/>
  <c r="O237" i="68"/>
  <c r="O241" i="68"/>
  <c r="O234" i="68"/>
  <c r="O242" i="68" l="1"/>
  <c r="O244" i="68" s="1"/>
  <c r="H239" i="68"/>
  <c r="H246" i="68" s="1"/>
  <c r="O238" i="68"/>
  <c r="O235" i="68"/>
  <c r="O239" i="68" l="1"/>
  <c r="O246" i="68" s="1"/>
  <c r="E1149" i="66" l="1"/>
  <c r="E1150" i="66" l="1"/>
  <c r="E1151" i="66" l="1"/>
  <c r="E1152" i="66" l="1"/>
  <c r="E1153" i="66" l="1"/>
  <c r="E1154" i="66" l="1"/>
  <c r="E1155" i="66" l="1"/>
  <c r="E1156" i="66" l="1"/>
  <c r="E1157" i="66" l="1"/>
  <c r="E1158" i="66" l="1"/>
  <c r="E1159" i="66" l="1"/>
  <c r="E1160" i="66" l="1"/>
  <c r="E1161" i="66" l="1"/>
  <c r="E1162" i="66" l="1"/>
  <c r="E1163" i="66" l="1"/>
  <c r="E1164" i="66" l="1"/>
  <c r="E1165" i="66" l="1"/>
  <c r="E1166" i="66" l="1"/>
  <c r="E1167" i="66" l="1"/>
  <c r="E1168" i="66" l="1"/>
  <c r="E1169" i="66" l="1"/>
  <c r="E1170" i="66" l="1"/>
  <c r="E1171" i="66" l="1"/>
  <c r="E1172" i="66" l="1"/>
  <c r="E1173" i="66" l="1"/>
  <c r="E1174" i="66" l="1"/>
  <c r="E1175" i="66" l="1"/>
  <c r="E1176" i="66" l="1"/>
  <c r="E1177" i="66" l="1"/>
  <c r="E1178" i="66" l="1"/>
  <c r="E1179" i="66" l="1"/>
  <c r="E1180" i="66" l="1"/>
  <c r="E1181" i="66" l="1"/>
  <c r="E1182" i="66" l="1"/>
  <c r="E1183" i="66" l="1"/>
  <c r="E1184" i="66" l="1"/>
  <c r="E1185" i="66" l="1"/>
  <c r="E1186" i="66" l="1"/>
  <c r="E1187" i="66" l="1"/>
  <c r="E1188" i="66" l="1"/>
  <c r="E1189" i="66" l="1"/>
  <c r="E1190" i="66" l="1"/>
  <c r="E1191" i="66" l="1"/>
  <c r="E1192" i="66" l="1"/>
  <c r="E1193" i="66" l="1"/>
  <c r="E1194" i="66" l="1"/>
  <c r="E1195" i="66" l="1"/>
  <c r="E1196" i="66" l="1"/>
  <c r="E1203" i="66" l="1"/>
  <c r="E1197" i="66"/>
  <c r="E1198" i="66" l="1"/>
  <c r="E1199" i="66" l="1"/>
  <c r="E1200" i="66" l="1"/>
  <c r="E1201" i="66" l="1"/>
  <c r="E1202" i="66" l="1"/>
  <c r="E1204" i="66" l="1"/>
  <c r="E1205" i="66" l="1"/>
  <c r="E1206" i="66" l="1"/>
  <c r="E1207" i="66" l="1"/>
  <c r="E1208" i="66" l="1"/>
  <c r="E1209" i="66" l="1"/>
  <c r="E1210" i="66" l="1"/>
  <c r="E1211" i="66" l="1"/>
  <c r="E1212" i="66" l="1"/>
  <c r="E1213" i="66" l="1"/>
  <c r="E1214" i="66" l="1"/>
  <c r="E1215" i="66" l="1"/>
  <c r="E1216" i="66" l="1"/>
  <c r="E1217" i="66" l="1"/>
  <c r="E1218" i="66" l="1"/>
  <c r="E1219" i="66" l="1"/>
  <c r="E1220" i="66" l="1"/>
  <c r="E1221" i="66" l="1"/>
  <c r="E1222" i="66" l="1"/>
  <c r="E1223" i="66" l="1"/>
  <c r="E1224" i="66" l="1"/>
  <c r="E1225" i="66" l="1"/>
  <c r="E1226" i="66" l="1"/>
  <c r="E1227" i="66" l="1"/>
  <c r="E1228" i="66" l="1"/>
  <c r="E1229" i="66" l="1"/>
  <c r="E1230" i="66" l="1"/>
  <c r="E1231" i="66" l="1"/>
  <c r="E1232" i="66" l="1"/>
  <c r="E1233" i="66" l="1"/>
  <c r="E1234" i="66" l="1"/>
  <c r="E1235" i="66" l="1"/>
  <c r="E1236" i="66" l="1"/>
  <c r="E1237" i="66" l="1"/>
  <c r="E1238" i="66" l="1"/>
  <c r="E1239" i="66" l="1"/>
  <c r="E1240" i="66" l="1"/>
  <c r="E1241" i="66" l="1"/>
  <c r="E1242" i="66" l="1"/>
  <c r="E1243" i="66" l="1"/>
  <c r="E1244" i="66" l="1"/>
  <c r="E1245" i="66" l="1"/>
  <c r="E1246" i="66" l="1"/>
  <c r="E1247" i="66" l="1"/>
  <c r="E1248" i="66" l="1"/>
  <c r="E1249" i="66" l="1"/>
  <c r="E1250" i="66" l="1"/>
  <c r="E1251" i="66" l="1"/>
  <c r="E1252" i="66" l="1"/>
  <c r="E1253" i="66" l="1"/>
  <c r="E1254" i="66" l="1"/>
  <c r="E1255" i="66" l="1"/>
  <c r="E1256" i="66" l="1"/>
  <c r="E1257" i="66" l="1"/>
  <c r="E1258" i="66" l="1"/>
  <c r="E1259" i="66" l="1"/>
  <c r="E1260" i="66" l="1"/>
  <c r="E1261" i="66" l="1"/>
  <c r="E1262" i="66" l="1"/>
  <c r="E1263" i="66" l="1"/>
  <c r="E1264" i="66" l="1"/>
  <c r="E1265" i="66" l="1"/>
  <c r="E1266" i="66" l="1"/>
  <c r="E1267" i="66" l="1"/>
  <c r="E1268" i="66" l="1"/>
  <c r="E1269" i="66" l="1"/>
  <c r="E1270" i="66" l="1"/>
  <c r="E1271" i="66" l="1"/>
  <c r="E1272" i="66" l="1"/>
  <c r="E1273" i="66" l="1"/>
  <c r="E1274" i="66" l="1"/>
</calcChain>
</file>

<file path=xl/comments1.xml><?xml version="1.0" encoding="utf-8"?>
<comments xmlns="http://schemas.openxmlformats.org/spreadsheetml/2006/main">
  <authors>
    <author>Notario Lopez, Elisa</author>
  </authors>
  <commentList>
    <comment ref="H13" authorId="0" shapeId="0">
      <text>
        <r>
          <rPr>
            <b/>
            <sz val="9"/>
            <color indexed="81"/>
            <rFont val="Tahoma"/>
            <family val="2"/>
          </rPr>
          <t>4th AR 25</t>
        </r>
      </text>
    </comment>
    <comment ref="H14" authorId="0" shapeId="0">
      <text>
        <r>
          <rPr>
            <b/>
            <sz val="9"/>
            <color indexed="81"/>
            <rFont val="Tahoma"/>
            <family val="2"/>
          </rPr>
          <t>4th AR 298</t>
        </r>
      </text>
    </comment>
    <comment ref="E619" authorId="0" shapeId="0">
      <text>
        <r>
          <rPr>
            <sz val="9"/>
            <color indexed="81"/>
            <rFont val="Tahoma"/>
            <family val="2"/>
          </rPr>
          <t xml:space="preserve">En AR5 para HFO-1234yf se indica que su PCA es menor a 1 y ponemos 1
</t>
        </r>
      </text>
    </comment>
    <comment ref="E620" authorId="0" shapeId="0">
      <text>
        <r>
          <rPr>
            <sz val="9"/>
            <color indexed="81"/>
            <rFont val="Tahoma"/>
            <family val="2"/>
          </rPr>
          <t>En AR5 para R601a se aplica PCA 1 según Comité Air Condicional and Heat bombs Technical Options Comité (Protocolo Montreal)</t>
        </r>
        <r>
          <rPr>
            <b/>
            <sz val="9"/>
            <color indexed="81"/>
            <rFont val="Tahoma"/>
            <family val="2"/>
          </rPr>
          <t xml:space="preserve">
</t>
        </r>
      </text>
    </comment>
    <comment ref="H1018" authorId="0" shapeId="0">
      <text>
        <r>
          <rPr>
            <sz val="9"/>
            <color indexed="81"/>
            <rFont val="Tahoma"/>
            <family val="2"/>
          </rPr>
          <t>No se tiene en cuenta en resultados desglosados por edificios</t>
        </r>
      </text>
    </comment>
    <comment ref="G1042" authorId="0" shapeId="0">
      <text>
        <r>
          <rPr>
            <sz val="9"/>
            <color indexed="81"/>
            <rFont val="Tahoma"/>
            <family val="2"/>
          </rPr>
          <t>No se tiene en cuenta en resultados desglosados por edificios</t>
        </r>
      </text>
    </comment>
  </commentList>
</comments>
</file>

<file path=xl/sharedStrings.xml><?xml version="1.0" encoding="utf-8"?>
<sst xmlns="http://schemas.openxmlformats.org/spreadsheetml/2006/main" count="12145" uniqueCount="1539">
  <si>
    <t>Otras</t>
  </si>
  <si>
    <t>Combustible</t>
  </si>
  <si>
    <t>Valor</t>
  </si>
  <si>
    <t>Gas butano (kg)</t>
  </si>
  <si>
    <t>Datos generales de la organización</t>
  </si>
  <si>
    <t>Año de cálculo</t>
  </si>
  <si>
    <t xml:space="preserve"> </t>
  </si>
  <si>
    <t>No</t>
  </si>
  <si>
    <t>Tipo de Energía Renovable</t>
  </si>
  <si>
    <t>Instalaciones fijas</t>
  </si>
  <si>
    <t>Energía consumida / vendida (kWh)</t>
  </si>
  <si>
    <t>E10 (l)</t>
  </si>
  <si>
    <t>E85 (l)</t>
  </si>
  <si>
    <t>Otros (ud)</t>
  </si>
  <si>
    <t>Informe final: Resultados</t>
  </si>
  <si>
    <t>1.</t>
  </si>
  <si>
    <t>2.</t>
  </si>
  <si>
    <t>3.</t>
  </si>
  <si>
    <t>4.</t>
  </si>
  <si>
    <t>6.</t>
  </si>
  <si>
    <t>7.</t>
  </si>
  <si>
    <t xml:space="preserve"> Dato numérico a introducir en las unidades indicadas</t>
  </si>
  <si>
    <t xml:space="preserve"> Dato a introducir entre los considerados en el desplegable</t>
  </si>
  <si>
    <t xml:space="preserve"> Dato de cumplimentación voluntaria</t>
  </si>
  <si>
    <t xml:space="preserve"> Resultado parcial de emisiones</t>
  </si>
  <si>
    <t xml:space="preserve"> Resultado total de emisiones</t>
  </si>
  <si>
    <t>Comercializadora</t>
  </si>
  <si>
    <t>COMERCIALIZADORA LERSA , S.L.</t>
  </si>
  <si>
    <t>IBERDROLA GENERACION, S.A.U.</t>
  </si>
  <si>
    <t>LA UNION ELECTRO INDUSTRIAL, S.L. "UNIPERSONAL"</t>
  </si>
  <si>
    <t>FACTOR ENERGÍA, S.A.</t>
  </si>
  <si>
    <t>GDF SUEZ ESPAÑA, S.A.U.</t>
  </si>
  <si>
    <t>ALPIQ ENERGÍA ESPAÑA, S.A.U.</t>
  </si>
  <si>
    <t>UNION FENOSA COMERCIAL, S.L.</t>
  </si>
  <si>
    <t>GAS NATURAL COMERCIALIZADORA, S.A.</t>
  </si>
  <si>
    <t>GAS NATURAL SERVICIOS SDG, S.A.</t>
  </si>
  <si>
    <t>NATURGAS ENERGÍA COMERCIALIZADORA, S.A.U.</t>
  </si>
  <si>
    <t>ENÉRGYA VM GESTIÓN DE ENERGÍA, S.L.U.</t>
  </si>
  <si>
    <t>ACCIONA GREEN ENERGY DEVELOPMENTS, S.L.</t>
  </si>
  <si>
    <t>GEOATLANTER, S.L.</t>
  </si>
  <si>
    <t>GESTERNOVA, S.A.</t>
  </si>
  <si>
    <t>NEXUS RENOVABLES, S.L.</t>
  </si>
  <si>
    <t>HIDROELÉCTRICA EL CARMEN ENERGÍA, S.L.</t>
  </si>
  <si>
    <t>ENARA GESTIÓN Y MEDIACIÓN, S.L.</t>
  </si>
  <si>
    <t>SOM ENERGÍA, S.C.C.L.</t>
  </si>
  <si>
    <t>ZENCER, S. COOP. AND</t>
  </si>
  <si>
    <t>Por defecto</t>
  </si>
  <si>
    <t>Año  de cálculo</t>
  </si>
  <si>
    <t>R-404A</t>
  </si>
  <si>
    <t>R-407A</t>
  </si>
  <si>
    <t>R-407B</t>
  </si>
  <si>
    <t>R-407C</t>
  </si>
  <si>
    <t>R-407F</t>
  </si>
  <si>
    <t>R-410A</t>
  </si>
  <si>
    <t>R-410B</t>
  </si>
  <si>
    <t>R-413A</t>
  </si>
  <si>
    <t>R-417A</t>
  </si>
  <si>
    <t>R-417B</t>
  </si>
  <si>
    <t>R-422A</t>
  </si>
  <si>
    <t>R-422D</t>
  </si>
  <si>
    <t>R-424A</t>
  </si>
  <si>
    <t>R-426A</t>
  </si>
  <si>
    <t>R-427A</t>
  </si>
  <si>
    <t>R-428A</t>
  </si>
  <si>
    <t>R-434A</t>
  </si>
  <si>
    <t>R-437A</t>
  </si>
  <si>
    <t>R-438A</t>
  </si>
  <si>
    <t>R-442A</t>
  </si>
  <si>
    <t>R-507A</t>
  </si>
  <si>
    <t>R-125/143a/134a (44/52/4)</t>
  </si>
  <si>
    <t>R-32/125/134a (20/40/40)</t>
  </si>
  <si>
    <t xml:space="preserve">R-32/125/134a (10/70/20)  </t>
  </si>
  <si>
    <t>R-32/125/134a (23/25/52)</t>
  </si>
  <si>
    <t>R-32/125/134a (30/30/40)</t>
  </si>
  <si>
    <t xml:space="preserve">R-32/125 (50/50) </t>
  </si>
  <si>
    <t xml:space="preserve">R-32/125 (45/55) </t>
  </si>
  <si>
    <t>R-218/134a/600a (9/88/3)</t>
  </si>
  <si>
    <t>R-125/134a/600 (46,6/50/3,4)</t>
  </si>
  <si>
    <t>R-125/134a/600 (79/18,25/2,75)</t>
  </si>
  <si>
    <t>R-125/134a/600a (85,1/11,5/3,4)</t>
  </si>
  <si>
    <t>R-125/134a/600a (65,1/31,5/3,4)</t>
  </si>
  <si>
    <t>R-125/134a/600a/600/601a (50,5/47/0,9/1/0)</t>
  </si>
  <si>
    <t>R-134a/125/600/601a (93/5,1/1,3/0,6)</t>
  </si>
  <si>
    <t>R-32/125/143a/134a (15/25/10/50)</t>
  </si>
  <si>
    <t xml:space="preserve">R-125/143a/600a/290 (77,5/20/1,9/06)              </t>
  </si>
  <si>
    <t>R-125/143a/134a/600a (63,2/18/16/2,8)</t>
  </si>
  <si>
    <t>R-125/134a/600/601 (19,5/78,5/1,4/06)</t>
  </si>
  <si>
    <t>R-32/125/134a/600/601a (8,5/45/44,2/1,7/0,6)</t>
  </si>
  <si>
    <t>R-32/125/134a/152a/227ea (31/31/30/3/5)</t>
  </si>
  <si>
    <t>R-125/143a (50/50)</t>
  </si>
  <si>
    <t>Fórmula  química</t>
  </si>
  <si>
    <t>Varias comercializadoras</t>
  </si>
  <si>
    <t>AÑO 1</t>
  </si>
  <si>
    <t>AÑO 2</t>
  </si>
  <si>
    <t>HC AÑO 1</t>
  </si>
  <si>
    <t>Año 1</t>
  </si>
  <si>
    <t>AÑO</t>
  </si>
  <si>
    <t>Año 2</t>
  </si>
  <si>
    <t>RESULTADOS ABSOLUTOS AÑO DE CÁLCULO</t>
  </si>
  <si>
    <t>HC AÑO 2</t>
  </si>
  <si>
    <t>Mix 2013</t>
  </si>
  <si>
    <t>DERIVADOS ENERGÉTICOS PARA EL TRANSPORTE Y LA INDUSTRIA, S.A. (DETISA)</t>
  </si>
  <si>
    <t>AXPO IBERIA, S.L.</t>
  </si>
  <si>
    <t>CEPSA GAS Y ELECTRICIDAD</t>
  </si>
  <si>
    <t>CLIDOM ENERGY, S.L.</t>
  </si>
  <si>
    <t>ELECTRICA SOLLERENSE, S.A.</t>
  </si>
  <si>
    <t>ENDESA GENERACIÓN, S.A.</t>
  </si>
  <si>
    <t>ENERCOLUZ ENERGÍA, S.L.</t>
  </si>
  <si>
    <t>ENERGY BY COGEN, S.L.</t>
  </si>
  <si>
    <t>GOIENER S.COOP</t>
  </si>
  <si>
    <t>HIDROELECTRICA DEL VALIRA, S.L.</t>
  </si>
  <si>
    <t>OLTEN-LLUM, S.L.</t>
  </si>
  <si>
    <t>UNIELÉCTRICA ENERGÍA, S.L.</t>
  </si>
  <si>
    <t>Mix 2012</t>
  </si>
  <si>
    <t>NATURGAS COMERCIALIZADORA, S.A.</t>
  </si>
  <si>
    <t>AE3000 AGENT COMERCIALITZADOR, S.L.</t>
  </si>
  <si>
    <t>http://gdo.cnmc.es/CNE/resumenGdo.do?anio=2011</t>
  </si>
  <si>
    <t>http://gdo.cnmc.es/CNE/resumenGdo.do?anio=2012</t>
  </si>
  <si>
    <t>http://gdo.cnmc.es/CNE/resumenGdo.do?anio=2013</t>
  </si>
  <si>
    <t>Comercializadoras2012</t>
  </si>
  <si>
    <t>Comercializadoras2013</t>
  </si>
  <si>
    <t>AÑO DE CÁLCULO</t>
  </si>
  <si>
    <t>HFC-23</t>
  </si>
  <si>
    <t>HFC-32</t>
  </si>
  <si>
    <t>HFC-41</t>
  </si>
  <si>
    <t>HFC-43-10mee</t>
  </si>
  <si>
    <t>HFC-125</t>
  </si>
  <si>
    <t>HFC-134</t>
  </si>
  <si>
    <t>HFC-134a</t>
  </si>
  <si>
    <t>HFC-152a</t>
  </si>
  <si>
    <t>HFC-143</t>
  </si>
  <si>
    <t>HFC-143a</t>
  </si>
  <si>
    <t>HFC-227ea</t>
  </si>
  <si>
    <t>HFC-236fa</t>
  </si>
  <si>
    <t>HFC-245ca</t>
  </si>
  <si>
    <t>HFC-236cb</t>
  </si>
  <si>
    <t>HFC-236ea</t>
  </si>
  <si>
    <t>Nombre</t>
  </si>
  <si>
    <t>Fórmula química</t>
  </si>
  <si>
    <t>-</t>
  </si>
  <si>
    <t>HFC-152</t>
  </si>
  <si>
    <t>HFC-161</t>
  </si>
  <si>
    <t>Unidades</t>
  </si>
  <si>
    <t xml:space="preserve"> Tipo de equipo</t>
  </si>
  <si>
    <t>Lista tipo 
de ER</t>
  </si>
  <si>
    <t>Eólica</t>
  </si>
  <si>
    <t>Solar</t>
  </si>
  <si>
    <t>Geotérmica</t>
  </si>
  <si>
    <t>Hidráulica</t>
  </si>
  <si>
    <t>Otros</t>
  </si>
  <si>
    <t>Versión</t>
  </si>
  <si>
    <t>V1</t>
  </si>
  <si>
    <t>V2</t>
  </si>
  <si>
    <t>Fecha de publicación en la web</t>
  </si>
  <si>
    <t xml:space="preserve">                                                                  REVISIONES DE LA CALCULADORA DE HUELLA DE CARBONO</t>
  </si>
  <si>
    <t>Revisiones</t>
  </si>
  <si>
    <t>V3</t>
  </si>
  <si>
    <t>AÑO 1:</t>
  </si>
  <si>
    <t>AÑO 2:</t>
  </si>
  <si>
    <t>Comercializadoras2014</t>
  </si>
  <si>
    <t>Mix 2014</t>
  </si>
  <si>
    <t>http://gdo.cnmc.es/CNE/resumenGdo.do?anio=2014</t>
  </si>
  <si>
    <t>Año de cálc.</t>
  </si>
  <si>
    <t>Emisiones absolutas (t CO2)</t>
  </si>
  <si>
    <t>Edificio</t>
  </si>
  <si>
    <t xml:space="preserve">Nombre sede </t>
  </si>
  <si>
    <t>Nombres únicos</t>
  </si>
  <si>
    <t>Año</t>
  </si>
  <si>
    <t>Unión nombres únicos</t>
  </si>
  <si>
    <t>AGENTE DEL MERCADO ELÉCTRICO, S.A.</t>
  </si>
  <si>
    <t>AURA ENERGÍA, S.L.</t>
  </si>
  <si>
    <t>AVANZALIA ENERGÍA COMERCIALIZADORA, S.A.</t>
  </si>
  <si>
    <t>CEPSA GAS Y ELECTRICIDAD, S.A.</t>
  </si>
  <si>
    <t>CIDE HCENERGÍA S.A.</t>
  </si>
  <si>
    <t>ENEL GREEN POWER ESPAÑA, S.L.</t>
  </si>
  <si>
    <t>GDF SUEZ ENERGÍA ESPAÑA, S.A.U.</t>
  </si>
  <si>
    <t>IBERDROLA CLIENTES, S.A.U.</t>
  </si>
  <si>
    <t>ON DEMAND FACILITIES, S.L.</t>
  </si>
  <si>
    <t>THE YELLOW ENERGY, S.L.</t>
  </si>
  <si>
    <t>UNIELÉCTRICA ENERGÍA, S.A.</t>
  </si>
  <si>
    <t xml:space="preserve">                                          INFORMACIÓN ADICIONAL - INSTALACIONES PROPIAS DE ENERGÍA RENOVABLE</t>
  </si>
  <si>
    <t xml:space="preserve">                                          INFORME FINAL: RESULTADOS</t>
  </si>
  <si>
    <t>Fórmula Comercializadoras por año</t>
  </si>
  <si>
    <t>Fórmula Mix Comercializadoras por año</t>
  </si>
  <si>
    <t>V4</t>
  </si>
  <si>
    <t>V5</t>
  </si>
  <si>
    <t>V6</t>
  </si>
  <si>
    <t>http://gdo.cnmc.es/CNE/resumenGdo.do?anio=2015</t>
  </si>
  <si>
    <t>Comercializadoras2015</t>
  </si>
  <si>
    <t>Mix 2015</t>
  </si>
  <si>
    <t>ALDRO ENERGÍA Y SOLUCIONES, S.L.U.</t>
  </si>
  <si>
    <t>ANOTHER ENERGY OPTION, S.L.</t>
  </si>
  <si>
    <t>AUDAX ENERGÍA, S.L.U.</t>
  </si>
  <si>
    <t>BASSOLS ENERGÍA COMERCIAL, S.L.</t>
  </si>
  <si>
    <t>COMERCIALIZADORA ZERO ELECTRUM, S.L.</t>
  </si>
  <si>
    <t>COMPAÑÍA ESCANDINAVA DE ELECTRICIDAD EN ESPAÑA, S.L.</t>
  </si>
  <si>
    <t>COOPERATIVA ELECTRICA DE CASTELLAR, S.C.V.</t>
  </si>
  <si>
    <t>DREUE ELECTRIC, S.L.</t>
  </si>
  <si>
    <t>ELECTRICA DE CHERA, S.C.V.</t>
  </si>
  <si>
    <t>ELECTRICA DE GUADASSUAR COOP. V.</t>
  </si>
  <si>
    <t>ELÉCTRICA DE MELIANA, S.C.V.</t>
  </si>
  <si>
    <t>ELÉCTRICA DE SOT DE CHERA S. COOP.V.</t>
  </si>
  <si>
    <t>ELÉCTRICA DE VINALESA, S.L.U.</t>
  </si>
  <si>
    <t>EMASP, S. COOP.</t>
  </si>
  <si>
    <t>ENERGY STROM XXI, S.L.</t>
  </si>
  <si>
    <t>ENERGÍA COLECTIVA, S.L.</t>
  </si>
  <si>
    <t>ENERPLUS ENERGÍA, S.A.</t>
  </si>
  <si>
    <t>INICIATIVA E. NOVA, S.L.</t>
  </si>
  <si>
    <t>LIGHT UP, S.L.</t>
  </si>
  <si>
    <t>LUCI MUNDI ENERGÍA, S.L.</t>
  </si>
  <si>
    <t>PROT ENERGÍA COMERCIALIZACIÓN, S.L.</t>
  </si>
  <si>
    <t>RENEWABLE VENTURES, S.L.</t>
  </si>
  <si>
    <t>SAMPOL INGENIERÍA Y OBRAS, S.A.</t>
  </si>
  <si>
    <t>SUMINISTROS ESPECIALES ALGINETENSES COOP. V.</t>
  </si>
  <si>
    <t>SYDER COMERCIALIZADORA VERDE, S.L.</t>
  </si>
  <si>
    <t>TELEFÓNICA SOLUCIONES DE INFORMÁTICA Y COMUNICACIONES DE ESPAÑA, S.A.U.</t>
  </si>
  <si>
    <t>WATIUM, S.L.</t>
  </si>
  <si>
    <t>V7</t>
  </si>
  <si>
    <t>Gasóleo C (l)</t>
  </si>
  <si>
    <t>Coque de petróleo (kg)</t>
  </si>
  <si>
    <r>
      <t xml:space="preserve">Pestaña </t>
    </r>
    <r>
      <rPr>
        <b/>
        <sz val="11"/>
        <rFont val="Arial Narrow"/>
        <family val="2"/>
      </rPr>
      <t>"Factores de emisión"</t>
    </r>
    <r>
      <rPr>
        <sz val="11"/>
        <rFont val="Arial Narrow"/>
        <family val="2"/>
      </rPr>
      <t xml:space="preserve">: corrección de los factores de emisión y de los PCI de 2015 en función de las correcciones publicadas por el </t>
    </r>
    <r>
      <rPr>
        <i/>
        <sz val="11"/>
        <rFont val="Arial Narrow"/>
        <family val="2"/>
      </rPr>
      <t xml:space="preserve">Inventario de emisiones de gases de efecto invernadero de España. Años 1990-2014.
</t>
    </r>
    <r>
      <rPr>
        <sz val="11"/>
        <rFont val="Arial Narrow"/>
        <family val="2"/>
      </rPr>
      <t>Actualizaciones en base a las</t>
    </r>
    <r>
      <rPr>
        <i/>
        <sz val="11"/>
        <rFont val="Arial Narrow"/>
        <family val="2"/>
      </rPr>
      <t xml:space="preserve"> Directrices del IPCC para los Inventarios nacionales de gases de efecto invernadero de 2006.</t>
    </r>
  </si>
  <si>
    <t>V8</t>
  </si>
  <si>
    <t>B10 (l)</t>
  </si>
  <si>
    <t>Comercializadoras2016</t>
  </si>
  <si>
    <t>Mix 2016</t>
  </si>
  <si>
    <t>Comercializadoras2019</t>
  </si>
  <si>
    <t>Comercializadora escogida</t>
  </si>
  <si>
    <t>Fórmula FE</t>
  </si>
  <si>
    <t>Fórmula Emisiones</t>
  </si>
  <si>
    <t>emisiones</t>
  </si>
  <si>
    <t>edificio</t>
  </si>
  <si>
    <t>6_Resultados</t>
  </si>
  <si>
    <t>Nombre organización</t>
  </si>
  <si>
    <t>Resultado huella 1+2</t>
  </si>
  <si>
    <t>Celda vacía</t>
  </si>
  <si>
    <t>AÑO 3</t>
  </si>
  <si>
    <t>Año 3</t>
  </si>
  <si>
    <t>AÑO 3:</t>
  </si>
  <si>
    <t>HC AÑO 3</t>
  </si>
  <si>
    <t>V9</t>
  </si>
  <si>
    <t>Resultados por sedes</t>
  </si>
  <si>
    <t>No extender</t>
  </si>
  <si>
    <t>Extender desde aquí</t>
  </si>
  <si>
    <t>Revisiones de la calculadora</t>
  </si>
  <si>
    <t>8.</t>
  </si>
  <si>
    <r>
      <t xml:space="preserve">Edificio / Sede </t>
    </r>
    <r>
      <rPr>
        <b/>
        <vertAlign val="superscript"/>
        <sz val="10"/>
        <color indexed="9"/>
        <rFont val="Arial Narrow"/>
        <family val="2"/>
      </rPr>
      <t>(1)</t>
    </r>
  </si>
  <si>
    <t>https://gdo.cnmc.es/CNE/resumenGdo.do?anio=2016</t>
  </si>
  <si>
    <t>ACCIÓN ENERGÍA COMERCIALIZADORA, S.L.</t>
  </si>
  <si>
    <t>ADEINNOVA ENERGÍA, S.L.U.</t>
  </si>
  <si>
    <t>AGRI-ENERGÍA, S.A.</t>
  </si>
  <si>
    <t>AQUÍ ENERGÍA, S.L.</t>
  </si>
  <si>
    <t>BETA RENOWABLE GROUP, S.A.</t>
  </si>
  <si>
    <t xml:space="preserve">CEMOI ELECTRICITE, S.L. </t>
  </si>
  <si>
    <t>COMERCIALIZADORA ELÉCTRICA DE CADIZ, S.A.</t>
  </si>
  <si>
    <t>COMPAÑÍA LUMISA ENERGÍAS, S.L.</t>
  </si>
  <si>
    <t>COOPERATIVA ELÉCTRICA DE CASTELLAR, S.C.V.</t>
  </si>
  <si>
    <t>COOPERATIVA ELÉCTRICA BENÉFICA CATRALENSE, COOP. V.</t>
  </si>
  <si>
    <t>COOPERATIVA ELÉCTRICA BENÉFICA SAN FRANCISCO DE ASÍS, COOP. V.</t>
  </si>
  <si>
    <t>COOPERATIVA ELÉCTRICA-BENÉFICA ALBATERENSE, COOP.V.</t>
  </si>
  <si>
    <t>DAIMUZ ENERGÍA, S.L.</t>
  </si>
  <si>
    <t>DRK ENERGY, S.L.</t>
  </si>
  <si>
    <t>EDP COMERCIALIZADORA, S.A.U.</t>
  </si>
  <si>
    <t>EDP Energía S.A.U.</t>
  </si>
  <si>
    <t>ELECNOVA SIGLO XXI, S.L.</t>
  </si>
  <si>
    <t>ELÉCTRICA ALBATERENSE, S.L.</t>
  </si>
  <si>
    <t>ELÉCTRICA ALGIMIA DE ALFARA, S.COOP.V.</t>
  </si>
  <si>
    <t>ELÉCTRICA CATRALENSE, S.L.</t>
  </si>
  <si>
    <t>ELÉCTRICA DE CHERA, S.C.V.</t>
  </si>
  <si>
    <t>ELÉCTRICA DE GUADASSUAR COOP. V.</t>
  </si>
  <si>
    <t>ELÉCTRICA DIRECTA ENERGÍA, S.L.</t>
  </si>
  <si>
    <t>ELÉCTRICA SOLLERENSE, S.A.</t>
  </si>
  <si>
    <t>ELECTRODISTRIBUIDORA DE FUERZA Y ALUMBRADO CASABLANCA, S. COOP.V.</t>
  </si>
  <si>
    <t>ELYGAS POWER, S.L.</t>
  </si>
  <si>
    <t>ELÉCTRICA DEL POZO, S.COOP.MAD.</t>
  </si>
  <si>
    <t>ELÉCTRICA NTRA. SRA. DE GRACIA SDAD. COOP. VALENCIANA</t>
  </si>
  <si>
    <t>ENERGEA SAVING ENERGY, S.L.</t>
  </si>
  <si>
    <t>ENERGY TRADER SOLUTIONS, S.L.</t>
  </si>
  <si>
    <t>ENERGÍA DLR COMERCIALIZADORA, S.L.</t>
  </si>
  <si>
    <t>ENGIE ESPAÑA, S.L.U.</t>
  </si>
  <si>
    <t>ESTABANELL Y PAHISA MERCATOR, S.A.</t>
  </si>
  <si>
    <t>ESTRATEGIAS ELÉCTRICAS INTEGRALES, S.A.</t>
  </si>
  <si>
    <t>EXPORT INNOVATION GROUP S.L.</t>
  </si>
  <si>
    <t>FLUIDO ELÉCTRICO MUSEROS, SCV</t>
  </si>
  <si>
    <t>FOENER COMERCIALIZACIÓN, S.L.U.</t>
  </si>
  <si>
    <t>FUSIONA COMERCIALIZADORA, S.A.</t>
  </si>
  <si>
    <t>GAOLANIA SERVICIOS, S.L.</t>
  </si>
  <si>
    <t>GEO ALTERNATIVA, S.L.</t>
  </si>
  <si>
    <t>GIGABUSINESS, S.L.</t>
  </si>
  <si>
    <t>GLOBAL BIOSFERA PROTEC, S.L.</t>
  </si>
  <si>
    <t>HIDROELÉCTRICA DEL VALIRA, S.L.</t>
  </si>
  <si>
    <t>LONJAS TECNOLOGIA, S.A.</t>
  </si>
  <si>
    <t>LUVON ENERGÍA, S.L.</t>
  </si>
  <si>
    <t>NINOBE SERVICIOS ENERGÉTICOS, S.L.</t>
  </si>
  <si>
    <t>NOBE SOLUCIONES Y ENERGÍA</t>
  </si>
  <si>
    <t>NOSA ENERXIA SOCIEDADE COOP GALEGA</t>
  </si>
  <si>
    <t>ODF ENERGÍA LIBRE COMERCIALIZADORA, S.L.</t>
  </si>
  <si>
    <t>ON DEMAND FACILITIES, S.L.U.</t>
  </si>
  <si>
    <t>PEPEENERGY</t>
  </si>
  <si>
    <t>PHOTON GESTION</t>
  </si>
  <si>
    <t>PULSAR SERVICIOS ENERGÉTICOS,</t>
  </si>
  <si>
    <t>RONDA OESTE ENERGÍA, S.L.</t>
  </si>
  <si>
    <t>SUNAIR ONE ENERGY, S.L.</t>
  </si>
  <si>
    <t>TRADE UNIVERSAL ENERGY, S.A.</t>
  </si>
  <si>
    <t>UNIC GLOBAL-LOGISTICS S.L.</t>
  </si>
  <si>
    <t>V3J INGENIERIA Y SERVICIOS, S.L.</t>
  </si>
  <si>
    <t>VIESGO ENERGíA, S.L.</t>
  </si>
  <si>
    <t>WIND TO MARKET, S.A.</t>
  </si>
  <si>
    <t>Aumento</t>
  </si>
  <si>
    <t>Reducción</t>
  </si>
  <si>
    <t>Gasolina (l)</t>
  </si>
  <si>
    <t>V10</t>
  </si>
  <si>
    <t>Comercializadoras2017</t>
  </si>
  <si>
    <t>Mix 2017</t>
  </si>
  <si>
    <t>V11</t>
  </si>
  <si>
    <t>APELES ELECTRICIDAD, S.L.</t>
  </si>
  <si>
    <t>AUSARTA PRIMA, S.L.</t>
  </si>
  <si>
    <t>COMERCIALIZADORA ELÉCTRICA TALAYUELAS, S.L.</t>
  </si>
  <si>
    <t>COOPERATIVA VALENCIANA ELECTRODISTRIBUIDORA DE FUERZA Y ALUMBRADO SERRALLO, S.Coop.V.</t>
  </si>
  <si>
    <t>ECOFUTURA LUZ ENERGÍA, S.L.</t>
  </si>
  <si>
    <t>EDP ENERGÍA S.A.U.</t>
  </si>
  <si>
    <t>GAS NATURAL FENOSA RENOVABLES, S.L.U.</t>
  </si>
  <si>
    <t>IM3 ENERGÍA, S.L.</t>
  </si>
  <si>
    <t>KILOWATIOS VERDES, S.L.</t>
  </si>
  <si>
    <t>LUBALOO, S.L.</t>
  </si>
  <si>
    <t>NUEVA COMERCIALIZADORA ESPAÑOLA, S.L.</t>
  </si>
  <si>
    <t>PETRO NAVARRA, S.L.</t>
  </si>
  <si>
    <t>VIESGO ENERGÍA, S.L.</t>
  </si>
  <si>
    <t>https://gdo.cnmc.es/CNE/resumenGdo.do?anio=2017</t>
  </si>
  <si>
    <t xml:space="preserve">A-DOS ENERGíA, S.L. </t>
  </si>
  <si>
    <t>INTEGRACIÓN EUROPEA DE ENERGÍA, S.A.U.</t>
  </si>
  <si>
    <t xml:space="preserve">ASAL DE ENERGÍA, S.L. </t>
  </si>
  <si>
    <t>ACSOL ENERGÍA GLOBAL, S.A.</t>
  </si>
  <si>
    <t>ALCANZIA ENERGÍA, S.L.</t>
  </si>
  <si>
    <t>COMERCIALIZADORA ELÉCTRICA DE CÁDIZ, S.A.</t>
  </si>
  <si>
    <t>COX ENERGÍA COMERCIALIZADORA ESPAÑA, S.L.U.</t>
  </si>
  <si>
    <t>CYE ENERGÍA, S.L.</t>
  </si>
  <si>
    <t>DISA ENERGÍA ELÉCTRICA, S.L.U.</t>
  </si>
  <si>
    <t>ELÉCTRICA DE GUIXES ENERG¿A, S.L.</t>
  </si>
  <si>
    <t>EMPRESA DE ALUMBRADO ELÉCTRICO DE CEUTA, S.A.</t>
  </si>
  <si>
    <t>ENDESA ENERGÍA, S.A.</t>
  </si>
  <si>
    <t>GALP ENERGÍA ESPAÑA S.A.U.</t>
  </si>
  <si>
    <t>GNERA ENERGÍA Y TECNOLOGÍA, S.L.</t>
  </si>
  <si>
    <t>INDEXO ENERGÍA, S.L.</t>
  </si>
  <si>
    <t>INTEGRACIÓN EUROPEA DE ENERGÍA SUR, S.L.</t>
  </si>
  <si>
    <t>LA UNIÓN ELECTRO INDUSTRIAL, S.L.U.</t>
  </si>
  <si>
    <t>PETRONIEVES ENERGÍA 1, S.L.</t>
  </si>
  <si>
    <t>PHOTON GESTIÓN</t>
  </si>
  <si>
    <t>PULSAR SERVICIOS ENERGÉTICOS, S.L.</t>
  </si>
  <si>
    <t>SUMINISTRADORA ELÉCTRICA VIENTOS ALISIOS DE LANZAROTE, S.L.</t>
  </si>
  <si>
    <t>SWAP ENERGÍA, S.A.</t>
  </si>
  <si>
    <t>R-449A</t>
  </si>
  <si>
    <t>R-32/R-125/HFO-1234yf/R-134a (24,3/24,7/25,3/25,7)</t>
  </si>
  <si>
    <t>V12</t>
  </si>
  <si>
    <t>B7 (l)</t>
  </si>
  <si>
    <t>V13</t>
  </si>
  <si>
    <r>
      <t xml:space="preserve"> Dato de consumo (</t>
    </r>
    <r>
      <rPr>
        <b/>
        <sz val="9"/>
        <color indexed="9"/>
        <rFont val="Arial Narrow"/>
        <family val="2"/>
      </rPr>
      <t>kWh)</t>
    </r>
  </si>
  <si>
    <t>V14</t>
  </si>
  <si>
    <t>Comercializadoras2018</t>
  </si>
  <si>
    <t>Mix 2018</t>
  </si>
  <si>
    <t>24-7 UTILITIES, S.L.U.</t>
  </si>
  <si>
    <t>AGUAS DE BARBASTRO ENERGÍA, S.L.</t>
  </si>
  <si>
    <t>ALILUZ MEDITERRANEA, S.L.</t>
  </si>
  <si>
    <t>CATGAS ENERGÍA, S.A.</t>
  </si>
  <si>
    <t>CEPSA COMERCIAL PETRÓLEO,_x000D_
S.A.U.</t>
  </si>
  <si>
    <t>CHITAHI ENERGY, S.L.</t>
  </si>
  <si>
    <t>COMERCIALIZADORA DE ELECTRICIDAD Y GAS DEL MEDITERRÁNEO, S.L.</t>
  </si>
  <si>
    <t>COMERCIALIZADORA DE ENERGÍA DIRECTA, S.L.</t>
  </si>
  <si>
    <t>COMERCIALIZADORA ELECTRICA DE CADIZ, S.A.</t>
  </si>
  <si>
    <t>ECOEQ ENERGÉTICA, S.L.</t>
  </si>
  <si>
    <t>ECONACTIVA, S. COOP DE C-LM</t>
  </si>
  <si>
    <t>ELECTRA CUNTIENSE COMERCIALIZADORA, S.L.U.</t>
  </si>
  <si>
    <t>ELECTRA NORTE ENERGÍA, S.A.U.</t>
  </si>
  <si>
    <t>ELECTRICA ALBATERENSE, S.L.</t>
  </si>
  <si>
    <t>ELECTRICA CATRALENSE, S.L.</t>
  </si>
  <si>
    <t>ELECTRICA DIRECTA ENERGÍA, S.L.</t>
  </si>
  <si>
    <t>ELECTRICA SEROSENSE, S.L.</t>
  </si>
  <si>
    <t>EMPRESA DE ALUMBRADO ELECTRICO DE CEUTA, S.A.</t>
  </si>
  <si>
    <t>ENERGÍA ELÉCTRICA EFICIENTE, S.L</t>
  </si>
  <si>
    <t>ENERKIA ENERGÍA, S.L</t>
  </si>
  <si>
    <t>ENERPLUS, S.COOP.</t>
  </si>
  <si>
    <t>ENSTROGA, S.L.</t>
  </si>
  <si>
    <t>EVERGREEN ELÉCTRICA, S.L.</t>
  </si>
  <si>
    <t>FORZA VSUNAIR, S.L.</t>
  </si>
  <si>
    <t>GERENTA ENERGÍA, S.L.U</t>
  </si>
  <si>
    <t>GRUPO IBERSOGAS ENERGÍA, S.L.</t>
  </si>
  <si>
    <t>HELIA COOP V</t>
  </si>
  <si>
    <t>IBERDROLA GENERACION ESPAÑA, S.A.U.</t>
  </si>
  <si>
    <t>IBERDROLA SERVICIOS ENERGETICOS, S.A.U.</t>
  </si>
  <si>
    <t>IBERELECTRICA COMERCIALIZADORA, S.L.</t>
  </si>
  <si>
    <t>LA UNION ELECTRO INDUSTRIAL, S.L.U.</t>
  </si>
  <si>
    <t>LEDESMA COMERCIALIZADORA ELÉCTRICA, S.L.</t>
  </si>
  <si>
    <t>MEGARA ENERGÍA SOCIEDAD COOPERATIVA CYL</t>
  </si>
  <si>
    <t>MULTIENERGÍA VERDE, S.L.</t>
  </si>
  <si>
    <t>REMICA COMERCIALIZADORA, S.A.U.</t>
  </si>
  <si>
    <t xml:space="preserve">RESPIRA ENERGÍA ESPAÑA, S.L. </t>
  </si>
  <si>
    <t>STIN, S.A.</t>
  </si>
  <si>
    <t>SUMINISTRADORA ELECTRICA VIENTOS ALISIOS DE LANZAROTE S.L.</t>
  </si>
  <si>
    <t>SUNAIR ONE HOME, S.L.</t>
  </si>
  <si>
    <t>TELEFONICA SOLUCIONES DE INFORMATICA Y COMUNICACIONES DE ESPAÑA, S.A.U.</t>
  </si>
  <si>
    <t>VIRTUS GLOBAL ENERGY SL</t>
  </si>
  <si>
    <t>VIVE ENERGÍA ELÉCTRICA, S.A</t>
  </si>
  <si>
    <t>WATIO WHOLESALE, S.L.</t>
  </si>
  <si>
    <t>https://gdo.cnmc.es/CNE/resumenGdo.do?anio=2018</t>
  </si>
  <si>
    <r>
      <t>Pestaña "</t>
    </r>
    <r>
      <rPr>
        <b/>
        <sz val="11"/>
        <rFont val="Arial Narrow"/>
        <family val="2"/>
      </rPr>
      <t>Factores de emisión</t>
    </r>
    <r>
      <rPr>
        <sz val="11"/>
        <rFont val="Arial Narrow"/>
        <family val="2"/>
      </rPr>
      <t xml:space="preserve">": actualización de los valores de los factores de emisión y de los PCI a partir del </t>
    </r>
    <r>
      <rPr>
        <i/>
        <sz val="11"/>
        <rFont val="Arial Narrow"/>
        <family val="2"/>
      </rPr>
      <t>Inventario de emisiones de gases de efecto invernadero de España. Años 1990-2017</t>
    </r>
    <r>
      <rPr>
        <sz val="11"/>
        <rFont val="Arial Narrow"/>
        <family val="2"/>
      </rPr>
      <t xml:space="preserve"> y los factores de los mix eléctricos de las comercializadoras de electricidad publicados por la Comisión Nacional de los Mercados y la Competencia.</t>
    </r>
  </si>
  <si>
    <t>ELECTRICA DE GUIXES ENERGÍA, S.L.</t>
  </si>
  <si>
    <t>ENERGÍA NUFRI, S.L.U.</t>
  </si>
  <si>
    <t>RTOTAL GAS Y ELECTRICIDAD ESPAÑA, S.A.U.</t>
  </si>
  <si>
    <t>SHELL ESPAÑA, S.A.</t>
  </si>
  <si>
    <t>TOTAL GAS Y ELECTRICIDAD ESPAÑA S.A.U.</t>
  </si>
  <si>
    <t>TRACTAMENT I SELECCIÓ DE RESIDUS, S.A.</t>
  </si>
  <si>
    <t>V15</t>
  </si>
  <si>
    <t>HFC-245fa</t>
  </si>
  <si>
    <t>HFC-365mfc</t>
  </si>
  <si>
    <t>V16</t>
  </si>
  <si>
    <t>V17</t>
  </si>
  <si>
    <t>Mix 2019</t>
  </si>
  <si>
    <t>ADS ENERGY 8,0, S.L.</t>
  </si>
  <si>
    <t>ADURIZ ENERGÍA, S.L.U.</t>
  </si>
  <si>
    <t>AHORRELUZ SERVICIOS ONLINE S.L</t>
  </si>
  <si>
    <t>BEYOND SUN SL</t>
  </si>
  <si>
    <t>COMERCIALIZADORA ENERGÉTICA SOSTENIBLE, S.A.U.</t>
  </si>
  <si>
    <t>ELECTRA AVELLANA COMERCIAL, S.L.</t>
  </si>
  <si>
    <t>ELECTRICA VINALESA SDAD COOP VALENCIANA</t>
  </si>
  <si>
    <t>ELÉCTRICAS HIDROBESORA, S.L.</t>
  </si>
  <si>
    <t>ELECTRICIDAD ELEIA S.L.</t>
  </si>
  <si>
    <t>ENELUZ 2025, S.L.</t>
  </si>
  <si>
    <t>FAIN Energía S.L.</t>
  </si>
  <si>
    <t>Foener Energía, S.L</t>
  </si>
  <si>
    <t>GAIA GLOBAL ENERGY SOCIEDAD LIMITADA</t>
  </si>
  <si>
    <t>GLOBELIGHT ENERGY S.L</t>
  </si>
  <si>
    <t>INNOVA DESARROLLO Y EFICIENCIA ENERGÉTICA, S.L.</t>
  </si>
  <si>
    <t>KISHOA, S.L.</t>
  </si>
  <si>
    <t>LA CORRIENTE SOCIEDAD COOPERATIVA</t>
  </si>
  <si>
    <t>LOOP ELECTRICIDAD Y GAS S.L.</t>
  </si>
  <si>
    <t>LUX FORUM SL</t>
  </si>
  <si>
    <t>NATURGY IBERIA, S.A.</t>
  </si>
  <si>
    <t>NATURGY RENOVABLES, S.L.U.</t>
  </si>
  <si>
    <t>REPSOL COMERCIALIZADORA DE ELECTRICIDAD Y GAS, S.L.U.</t>
  </si>
  <si>
    <t>THE ENERGY HOUSE GROUP, S.L.</t>
  </si>
  <si>
    <t>VÓLTICO ENERGÍA, S.L.</t>
  </si>
  <si>
    <t>https://gdo.cnmc.es/CNE/resumenGdo.do?anio=2019</t>
  </si>
  <si>
    <t>CEPSA COMERCIAL PETRÓLEO,_x000D_ S.A.U.</t>
  </si>
  <si>
    <t>ELECTRICA VAQUER ENERGÍA, S.A.</t>
  </si>
  <si>
    <t>ELEVA 2 COMERCIALIZADORA, S.L.</t>
  </si>
  <si>
    <t>ENDI ENERGY TRADING, S.L.</t>
  </si>
  <si>
    <t>ENERGÉTICA DEL ESTE, S.L.</t>
  </si>
  <si>
    <t>FOX ENERGÍA, S.A.</t>
  </si>
  <si>
    <t>INTELIGENCIA PARA EL AHORRO ENERGÉTICO, S.L.</t>
  </si>
  <si>
    <t>NEOWATIO, S.L.</t>
  </si>
  <si>
    <t>OVO ENERGY SPAIN, S.L.</t>
  </si>
  <si>
    <t>POTENZIA COMERCIALIZADORA, S.L.</t>
  </si>
  <si>
    <t>PULSAR SERVICIOS ENERGÉTICOS</t>
  </si>
  <si>
    <t>SUMINISTRADORA ELECTRICA VIENTOS ALISIOS DE LANZAROTE, S.L.</t>
  </si>
  <si>
    <t>TERUGAS ENERGY, S.L.</t>
  </si>
  <si>
    <t>TOTAL GAS Y ELECTRICIDAD ESPAÑA, S.A.U.</t>
  </si>
  <si>
    <t>VIRTUS GLOBAL ENERGY, S.L.</t>
  </si>
  <si>
    <t>VIVE ENERGÍA ELÉCTRICA, S.A.</t>
  </si>
  <si>
    <t>E.ON ENERGÍA, S.L.</t>
  </si>
  <si>
    <t>NEXUS ENERGÍA, S.A.</t>
  </si>
  <si>
    <t>EGL ENERGÍA IBERIA, S.L.</t>
  </si>
  <si>
    <t>HIDROCANTABRICO ENERGÍA, S.A. Unipersonal</t>
  </si>
  <si>
    <t>FENIE ENERGÍA, S.A.</t>
  </si>
  <si>
    <t>VERTSEL ENERGÍA, S.L.U.</t>
  </si>
  <si>
    <t>ELECTRA DEL CARDENER ENERGÍA, S.A.</t>
  </si>
  <si>
    <t>GNERA ENERGÍA Y TECNOLOGIA, S.L.</t>
  </si>
  <si>
    <t>ENERGÍA NARANJA, S.L.</t>
  </si>
  <si>
    <t>EPRESA ENERGÍA, S.A.U.</t>
  </si>
  <si>
    <t>GENERA ENERGÍA Y TECNOLOGIA, S.L.</t>
  </si>
  <si>
    <t>REYSE ENERGÍA, S.L.</t>
  </si>
  <si>
    <t>ADELFAS ENERGÍA, S.L.</t>
  </si>
  <si>
    <t>ELECTRA CALDENSE ENERGÍA, S.A.</t>
  </si>
  <si>
    <t>DISA ENERGÍA ELECTRICA, S.L.U.</t>
  </si>
  <si>
    <t>ELECTRA ALTO MIÑO COMERCIALIZADORA DE ENERGÍA, S.L.U.</t>
  </si>
  <si>
    <t>ELECTRA ENERGÍA, S.A.U.</t>
  </si>
  <si>
    <t>NABALIA ENERGÍA 2000, S.A.</t>
  </si>
  <si>
    <t>HELIOELEC ENERGÍA ELECTRICA, S.L.</t>
  </si>
  <si>
    <t>INER ENERGÍA CASTILLA LA MANCHA, S.L.</t>
  </si>
  <si>
    <t>INTEGRACION EUROPEA DE ENERGÍA SUR, S.L.</t>
  </si>
  <si>
    <t>RESPIRA ENERGÍA, S.A.</t>
  </si>
  <si>
    <t>AHORRO ENERGÍA HOGAR INVESTMENTS, S.L.</t>
  </si>
  <si>
    <t>ALPEX IBERICA DE ENERGÍA, S.L.U</t>
  </si>
  <si>
    <t>ATLAS ENERGÍA COMERCIAL, S.L.</t>
  </si>
  <si>
    <t>BSG ENERGÍA S.L.</t>
  </si>
  <si>
    <t>BULB ENERGÍA IBERICA, S.L.</t>
  </si>
  <si>
    <t>ELEKTRON COMERCIALIZADORA DE ENERGÍA, S.L.</t>
  </si>
  <si>
    <t>ENERGÍA VIVA SPAIN, S.L.</t>
  </si>
  <si>
    <t>IBERCOEN ENERGÍA, S.A.</t>
  </si>
  <si>
    <t>ROFEICA ENERGÍA, S.A</t>
  </si>
  <si>
    <t>VISALIA ENERGÍA, S.L.</t>
  </si>
  <si>
    <t>VIVO ENERGÍA FUTURA, S.A.</t>
  </si>
  <si>
    <t>EDP ENERGÍA, S.A.U.</t>
  </si>
  <si>
    <t>COMERCIALIZADORA ELECTRICA PENINSULAR, S.L.</t>
  </si>
  <si>
    <t>LPG (l)</t>
  </si>
  <si>
    <t>E5 (l)</t>
  </si>
  <si>
    <t>B20 (l)</t>
  </si>
  <si>
    <t>B30 (l)</t>
  </si>
  <si>
    <t>B100 (l)</t>
  </si>
  <si>
    <t>Adapte esta tabla según sus necesidades</t>
  </si>
  <si>
    <t>Consumo_</t>
  </si>
  <si>
    <t>Enero</t>
  </si>
  <si>
    <t>Febrero</t>
  </si>
  <si>
    <t>Marzo</t>
  </si>
  <si>
    <t>Abril</t>
  </si>
  <si>
    <t>Mayo</t>
  </si>
  <si>
    <t>Junio</t>
  </si>
  <si>
    <t>Julio</t>
  </si>
  <si>
    <t>Agosto</t>
  </si>
  <si>
    <t>Septiembre</t>
  </si>
  <si>
    <t>Octubre</t>
  </si>
  <si>
    <t>Noviembre</t>
  </si>
  <si>
    <t>Diciembre</t>
  </si>
  <si>
    <t>TOTAL</t>
  </si>
  <si>
    <t>R-453A</t>
  </si>
  <si>
    <t>R-452A</t>
  </si>
  <si>
    <t>R-125/R-32/HFO-1234yf (59/11/30)</t>
  </si>
  <si>
    <t>R-134a/125/32/227ea/600/601a (53,8/20/20/5/0,6/0,6)</t>
  </si>
  <si>
    <t>V18</t>
  </si>
  <si>
    <t>Gasóleo B (l)</t>
  </si>
  <si>
    <t>E100 (l)</t>
  </si>
  <si>
    <t>PCA</t>
  </si>
  <si>
    <t>V19</t>
  </si>
  <si>
    <t>redondear a 4 decimales</t>
  </si>
  <si>
    <t>redondear a 2 decimales</t>
  </si>
  <si>
    <t>Promedio ratio trienio (a-3, a-2, a-1)</t>
  </si>
  <si>
    <t>Promedio ratio trienio (a-2, a-1, a)</t>
  </si>
  <si>
    <t>https://gdo.cnmc.es/CNE/resumenGdo.do?anio=2020</t>
  </si>
  <si>
    <t>Comercializadoras2020</t>
  </si>
  <si>
    <t>Mix 2020</t>
  </si>
  <si>
    <t>GdO energía renovable</t>
  </si>
  <si>
    <t>GdO cogeneración de alta eficiencia</t>
  </si>
  <si>
    <t>GdO "varias" y "otras" (solo se despliega "No")</t>
  </si>
  <si>
    <t>GdO genérico, si se indica una comercializadora concreta (se despliegan las tres opciones)</t>
  </si>
  <si>
    <t>¿GdO?</t>
  </si>
  <si>
    <t>FE Mix GdO para todos los años</t>
  </si>
  <si>
    <t>Gas propano (kg)</t>
  </si>
  <si>
    <t>CH2F3</t>
  </si>
  <si>
    <t>CH2F2</t>
  </si>
  <si>
    <t>CH3F</t>
  </si>
  <si>
    <t>C2HF5</t>
  </si>
  <si>
    <t>C2H2F4</t>
  </si>
  <si>
    <t>CH2FCF3</t>
  </si>
  <si>
    <t>C2H3F3.</t>
  </si>
  <si>
    <t>C2H3F3</t>
  </si>
  <si>
    <t>CH2FCH2F</t>
  </si>
  <si>
    <t>C2H4F2</t>
  </si>
  <si>
    <t>C2H2F</t>
  </si>
  <si>
    <t>C3HF7</t>
  </si>
  <si>
    <t>CH2FCF2CF3</t>
  </si>
  <si>
    <t>CHF2CHFCF3</t>
  </si>
  <si>
    <t>C3H2F6</t>
  </si>
  <si>
    <t>C3H3F5</t>
  </si>
  <si>
    <t>C4H5F5</t>
  </si>
  <si>
    <t>C5H2F10</t>
  </si>
  <si>
    <t>SF6</t>
  </si>
  <si>
    <t>ACTIVA COMERCIALIZADORA DE ENERGÍA SL</t>
  </si>
  <si>
    <t>AIRE COMERCIALIZADORA S.L.</t>
  </si>
  <si>
    <t>AIRE LIMPIO SL</t>
  </si>
  <si>
    <t>ALPEX IBÉRICA DE ENERGÍA, S.L.U</t>
  </si>
  <si>
    <t>ALSET COMERCIALIZADORA, S.L.</t>
  </si>
  <si>
    <t>ARACÁN ENERGÍA, S.L.</t>
  </si>
  <si>
    <t>ARSUS ENERGÍA, S.L</t>
  </si>
  <si>
    <t>ATENCO ENERGÍA SL</t>
  </si>
  <si>
    <t>BIROU GAS S.L.</t>
  </si>
  <si>
    <t>BON PREU, SAU</t>
  </si>
  <si>
    <t>BULB ENERGÍA IBÉRICA SL</t>
  </si>
  <si>
    <t>BY ENERGYC ENERGÍA EFICIENTE, S.L.</t>
  </si>
  <si>
    <t>COMERCIALIZADORA ELÉCTRICA PENINSULAR S.L.</t>
  </si>
  <si>
    <t>COMERCIALIZADORA TORRES ENERGÍA, S.L.</t>
  </si>
  <si>
    <t>CONECTA ENERGÍA VERDE, S.L.</t>
  </si>
  <si>
    <t>CORPOLUX, S.L.</t>
  </si>
  <si>
    <t>CORPORACIÓN ALIMENTARIA GUISSONA, S.A.</t>
  </si>
  <si>
    <t>COX ENERGÍA COMERCIALIZADORA ESPA¿A, S.L.U.</t>
  </si>
  <si>
    <t>DOMÉSTICA GAS Y ELECTRICIDAD SLU</t>
  </si>
  <si>
    <t>DUFENERGY TRADING S.A.</t>
  </si>
  <si>
    <t>EDP CLIENTES SAU</t>
  </si>
  <si>
    <t>ELECTRACOMERCIAL CENTELLES, S.L.</t>
  </si>
  <si>
    <t>ELÉCTRICA DE GUIXES ENERGÍA, S.L.</t>
  </si>
  <si>
    <t>ELÉCTRICA VAQUER ENERGÍA, S.A.</t>
  </si>
  <si>
    <t>ELÉCTRICA VINALESA SDAD COOP VALENCIANA</t>
  </si>
  <si>
    <t>ELEGA ENERGÍA SL</t>
  </si>
  <si>
    <t>ELEKTRON COMERCIALIZADORA DE ENERGÍA, SOCIEDAD LIMITADA</t>
  </si>
  <si>
    <t>ELEVA 2 COMERCIALIZADORA SL</t>
  </si>
  <si>
    <t>ENDESA ENERGÍA RENOVABLE, S.L.</t>
  </si>
  <si>
    <t>ENDI ENERGY TRADING SOCIEDAD LIMITADA</t>
  </si>
  <si>
    <t>ENERGÍA NÓRDICA, GAS Y ELECTRICIDAD , SL</t>
  </si>
  <si>
    <t>ENERGÍA RIO EZKA-EZKA IBAIA ENERGÍA, S.L.</t>
  </si>
  <si>
    <t>ENERGÍAS DE ESCARRILLA SL</t>
  </si>
  <si>
    <t>ENERGÍA COSTA DORADA SL</t>
  </si>
  <si>
    <t>ENERGÍAS DE PANTICOSA COMERCIALIZADORA, S.L.</t>
  </si>
  <si>
    <t>ENERGYA VM GESTIÓN DE ENERGÍA, S.L.U.</t>
  </si>
  <si>
    <t>ETERNAL ENERGY S.L.</t>
  </si>
  <si>
    <t>FACTOR INTEGRAL TRADING SERVICES SAU</t>
  </si>
  <si>
    <t>FAIN ENERGÍA, S.L.</t>
  </si>
  <si>
    <t>FORTIA ENERGÍA, S.L.</t>
  </si>
  <si>
    <t>FOX ENERGÍA S.A</t>
  </si>
  <si>
    <t>FOENER ENERGÍA, S.L</t>
  </si>
  <si>
    <t>GASILUZ ECO ENERCIA S.L.</t>
  </si>
  <si>
    <t>GESTINER INGENIEROS, S.L.</t>
  </si>
  <si>
    <t>GRUPO ENERGALICIA, S.A.</t>
  </si>
  <si>
    <t>HANWHA ENERGY RETAIL SPAIN SL</t>
  </si>
  <si>
    <t>HELIOELEC ENERGÍA ELÉCTRICA, S.L.</t>
  </si>
  <si>
    <t>HIDROELÉCTRICA DEL CANTÁBRICO, S.A.</t>
  </si>
  <si>
    <t>HIDROELÉCTRICA LUMYMEY, S.L.</t>
  </si>
  <si>
    <t>HOLALUZ-CLIDOM, S.A.</t>
  </si>
  <si>
    <t>INSIGNIA ENERGÍA, S.L.</t>
  </si>
  <si>
    <t>INTELIGENCIA PARA EL AHORRO ENERGÉTICO S.L.</t>
  </si>
  <si>
    <t>KIPIN ENERGY SL</t>
  </si>
  <si>
    <t>LONJAS TECNOLOGÍA, S.A.</t>
  </si>
  <si>
    <t>LOVE ENERGY, S.L.</t>
  </si>
  <si>
    <t>LUCE CAPITAL GROUP SL</t>
  </si>
  <si>
    <t>LUZ SOLIDARIA S.L.</t>
  </si>
  <si>
    <t>MASQLUZ 2020, S.L.</t>
  </si>
  <si>
    <t>MENTA ENERGÍA COMERCIALIZADORA SL</t>
  </si>
  <si>
    <t>NEOELECTRA ENERGÍA, S.L.U.</t>
  </si>
  <si>
    <t>NEOWATIO S.L.</t>
  </si>
  <si>
    <t>OVO ENERGY SPAIN S.L.</t>
  </si>
  <si>
    <t>POTENZIA COMERCIALIZADORA SL</t>
  </si>
  <si>
    <t>RA&amp;AN ELÉCTRICA SL</t>
  </si>
  <si>
    <t>SIMPLES ENERGÍA DE ESPAÑA, S.L.</t>
  </si>
  <si>
    <t>SISTEMAS URBANOS DE ENERGÍAS RENOVABLES SOCIEDAD LIMITADA</t>
  </si>
  <si>
    <t>SOLABRIA, S.COOP</t>
  </si>
  <si>
    <t>SOLELEC IBÉRICA, S.L.</t>
  </si>
  <si>
    <t>SUNAIR ONE CANARIAS, S.L.</t>
  </si>
  <si>
    <t>TENSINA DE ENERGÍA Y SERVICIOS, S.L.</t>
  </si>
  <si>
    <t>UMEME ENERGÍA SOCIEDAD LIMITADA</t>
  </si>
  <si>
    <t>V3J INGENIERÍA Y SERVICIOS, S.L.</t>
  </si>
  <si>
    <t>VILLAR MIR ENERGÍA, S.L.</t>
  </si>
  <si>
    <t>VISALIA ENERGÍA S.L.</t>
  </si>
  <si>
    <t>VITA CAPITAL TRADING SL</t>
  </si>
  <si>
    <t>VIVO ENERGÍA FUTURA S.A</t>
  </si>
  <si>
    <t>ZULUX ENERGÍA SL</t>
  </si>
  <si>
    <t>CNG (kg)</t>
  </si>
  <si>
    <t>Emisiones parciales</t>
  </si>
  <si>
    <t>Maquinaria agrícola</t>
  </si>
  <si>
    <t>Maquinaria forestal</t>
  </si>
  <si>
    <t>Marítimo</t>
  </si>
  <si>
    <t>Aéreo</t>
  </si>
  <si>
    <t>Aux</t>
  </si>
  <si>
    <t>Tipo de Combustible</t>
  </si>
  <si>
    <t>Cantidad comb. (ud)</t>
  </si>
  <si>
    <t>CO2 (kg/ud)</t>
  </si>
  <si>
    <t>CH4 (g/ud)</t>
  </si>
  <si>
    <t>N2O (g/ud)</t>
  </si>
  <si>
    <t>Otro (ud)</t>
  </si>
  <si>
    <t>GWP 5th AR</t>
  </si>
  <si>
    <t>CH4</t>
  </si>
  <si>
    <t>N2O</t>
  </si>
  <si>
    <t>Transporte marítimo</t>
  </si>
  <si>
    <t>CO2</t>
  </si>
  <si>
    <t>Gas</t>
  </si>
  <si>
    <t>PCA AR4</t>
  </si>
  <si>
    <t>PCAs AR5</t>
  </si>
  <si>
    <t>NF3</t>
  </si>
  <si>
    <t>PCA 5th</t>
  </si>
  <si>
    <t>Calor</t>
  </si>
  <si>
    <t>Vapor</t>
  </si>
  <si>
    <t>Frío</t>
  </si>
  <si>
    <t>Aire comprimido</t>
  </si>
  <si>
    <r>
      <t xml:space="preserve"> Dato de consumo </t>
    </r>
    <r>
      <rPr>
        <b/>
        <sz val="9"/>
        <color indexed="9"/>
        <rFont val="Arial Narrow"/>
        <family val="2"/>
      </rPr>
      <t>(kWh)</t>
    </r>
  </si>
  <si>
    <t>EMISIONES DIRECTAS</t>
  </si>
  <si>
    <t>Consumo de combustibles fósiles en instalaciones fijas</t>
  </si>
  <si>
    <t>Consumo de combustibles fósiles en vehículos y maquinaria</t>
  </si>
  <si>
    <t>Emisiones fugitivas (equipos de climatización y otros)</t>
  </si>
  <si>
    <t>RESULTADOS</t>
  </si>
  <si>
    <t>Dióxido de Carbono</t>
  </si>
  <si>
    <t>Isoflurano</t>
  </si>
  <si>
    <t>HCFE-235da2</t>
  </si>
  <si>
    <t>Desflurano</t>
  </si>
  <si>
    <t>HFE-236ea2</t>
  </si>
  <si>
    <t>HFE-347mmz1</t>
  </si>
  <si>
    <t>C2F6(PFC-116)</t>
  </si>
  <si>
    <t>Octofluorpropano</t>
  </si>
  <si>
    <t>ANEXOS</t>
  </si>
  <si>
    <t>Información adicional (instalaciones propias de generación de energía renovable)</t>
  </si>
  <si>
    <r>
      <t xml:space="preserve"> Tipo de Combustible </t>
    </r>
    <r>
      <rPr>
        <b/>
        <vertAlign val="superscript"/>
        <sz val="10"/>
        <color indexed="9"/>
        <rFont val="Arial Narrow"/>
        <family val="2"/>
      </rPr>
      <t>(2)</t>
    </r>
  </si>
  <si>
    <r>
      <t xml:space="preserve">Cantidad comb. (ud) </t>
    </r>
    <r>
      <rPr>
        <b/>
        <vertAlign val="superscript"/>
        <sz val="10"/>
        <color indexed="9"/>
        <rFont val="Arial Narrow"/>
        <family val="2"/>
      </rPr>
      <t>(3)</t>
    </r>
  </si>
  <si>
    <t>A.    TRANSPORTE POR CARRETERA (ELECTRICIDAD EN OTRA PESTAÑA)</t>
  </si>
  <si>
    <t>A.   Transporte por carretera</t>
  </si>
  <si>
    <t>Opción A.1 (Combustible consumido)</t>
  </si>
  <si>
    <t>C.    FUNCIONAMIENTO DE MAQUINARIA (TRACTORES, MOTOSIERRAS, ETC.)</t>
  </si>
  <si>
    <r>
      <t>kg CO</t>
    </r>
    <r>
      <rPr>
        <b/>
        <vertAlign val="subscript"/>
        <sz val="9"/>
        <color indexed="9"/>
        <rFont val="Arial Narrow"/>
        <family val="2"/>
      </rPr>
      <t>2</t>
    </r>
    <r>
      <rPr>
        <b/>
        <sz val="9"/>
        <color indexed="9"/>
        <rFont val="Arial Narrow"/>
        <family val="2"/>
      </rPr>
      <t>/ud</t>
    </r>
  </si>
  <si>
    <r>
      <t>g CH</t>
    </r>
    <r>
      <rPr>
        <b/>
        <vertAlign val="subscript"/>
        <sz val="9"/>
        <color indexed="9"/>
        <rFont val="Arial Narrow"/>
        <family val="2"/>
      </rPr>
      <t>4</t>
    </r>
    <r>
      <rPr>
        <b/>
        <sz val="9"/>
        <color indexed="9"/>
        <rFont val="Arial Narrow"/>
        <family val="2"/>
      </rPr>
      <t>/ud</t>
    </r>
  </si>
  <si>
    <r>
      <t>g N</t>
    </r>
    <r>
      <rPr>
        <b/>
        <vertAlign val="subscript"/>
        <sz val="9"/>
        <color indexed="9"/>
        <rFont val="Arial Narrow"/>
        <family val="2"/>
      </rPr>
      <t>2</t>
    </r>
    <r>
      <rPr>
        <b/>
        <sz val="9"/>
        <color indexed="9"/>
        <rFont val="Arial Narrow"/>
        <family val="2"/>
      </rPr>
      <t>O/ud</t>
    </r>
  </si>
  <si>
    <r>
      <t>kg CO</t>
    </r>
    <r>
      <rPr>
        <b/>
        <vertAlign val="subscript"/>
        <sz val="9"/>
        <color indexed="9"/>
        <rFont val="Arial Narrow"/>
        <family val="2"/>
      </rPr>
      <t>2</t>
    </r>
  </si>
  <si>
    <r>
      <t>g CH</t>
    </r>
    <r>
      <rPr>
        <b/>
        <vertAlign val="subscript"/>
        <sz val="9"/>
        <color indexed="9"/>
        <rFont val="Arial Narrow"/>
        <family val="2"/>
      </rPr>
      <t>4</t>
    </r>
  </si>
  <si>
    <r>
      <t>g N</t>
    </r>
    <r>
      <rPr>
        <b/>
        <vertAlign val="subscript"/>
        <sz val="9"/>
        <color indexed="9"/>
        <rFont val="Arial Narrow"/>
        <family val="2"/>
      </rPr>
      <t>2</t>
    </r>
    <r>
      <rPr>
        <b/>
        <sz val="9"/>
        <color indexed="9"/>
        <rFont val="Arial Narrow"/>
        <family val="2"/>
      </rPr>
      <t>O</t>
    </r>
  </si>
  <si>
    <t>Emisiones parciales A.1</t>
  </si>
  <si>
    <t>Tipo de transporte</t>
  </si>
  <si>
    <t>Emisiones parciales B</t>
  </si>
  <si>
    <t>Transporte ferroviario</t>
  </si>
  <si>
    <t>Transporte aéreo</t>
  </si>
  <si>
    <t>Transporte por carretera</t>
  </si>
  <si>
    <t>Combustible_No_Carr_1</t>
  </si>
  <si>
    <t>Combustible_No_Carr_2</t>
  </si>
  <si>
    <t>Combustible_No_Carr_3</t>
  </si>
  <si>
    <t>Ferrocarril</t>
  </si>
  <si>
    <t>Gasóleo (l)</t>
  </si>
  <si>
    <t>Fuelóleo (l)</t>
  </si>
  <si>
    <t>Tipo de maquinaria</t>
  </si>
  <si>
    <t>Funcionamiento de maquinaria</t>
  </si>
  <si>
    <t>Tipo_Maquinaria</t>
  </si>
  <si>
    <t>Maquinaria comercial, institucional e industrial</t>
  </si>
  <si>
    <t>Agrícola</t>
  </si>
  <si>
    <t>Forestal</t>
  </si>
  <si>
    <t>Comercial, institucional e industrial</t>
  </si>
  <si>
    <t>Combustible_Maq_1</t>
  </si>
  <si>
    <t>Combustible_Maq_2</t>
  </si>
  <si>
    <t>Combustible_Maq_3</t>
  </si>
  <si>
    <t>Consumo de combustibles debido al transporte de pasajeros y/o de mercancías que realiza la organización en trenes, embarcaciones y/o aeronaves que son de su propiedad, o sobre los que tiene control.</t>
  </si>
  <si>
    <t xml:space="preserve">B.    TRANSPORTE FERROVIARIO, MARÍTIMO Y AÉREO </t>
  </si>
  <si>
    <t>A.   Equipos de climatización / refrigeración</t>
  </si>
  <si>
    <t>B.   Otros</t>
  </si>
  <si>
    <t>Fugas en equipos de conmutación de alta tensión, fugas y/o uso de extintores, de gases anestésicos, de gases propelentes en aerosoles alimentarios, etc.</t>
  </si>
  <si>
    <t>Fugas de gases de efecto invernadero que se producen en instalaciones de climatización y/o refrigeración, sistemas de protección contra incendios (extintores), equipos de conmutación de alta tensión, etc. que son propiedad de la organización o que están bajo su control.</t>
  </si>
  <si>
    <t>A.    EQUIPOS DE CLIMATIZACIÓN / REFRIGERACIÓN</t>
  </si>
  <si>
    <t>Fugas de equipos de climatización y/o refrigeración que emplean gases de efecto invernadero y suceden durante su uso o durante las labores de mantenimiento de los mismos.</t>
  </si>
  <si>
    <t>B.    OTROS</t>
  </si>
  <si>
    <t>Tipo_Energía</t>
  </si>
  <si>
    <t>A.    CONSUMO DE ELECTRICIDAD EN EDIFICIOS</t>
  </si>
  <si>
    <t>C.    CONSUMO DE CALOR, VAPOR, FRÍO O AIRE COMPRIMIDO</t>
  </si>
  <si>
    <t>Además, se incluyen posibles consumos de calor, vapor o frío que se adquieren externamente, para su utilización en equipos o instalaciones propiedad de la organización o que están bajo su control.</t>
  </si>
  <si>
    <t>C.   Consumo de calor, vapor, frío o aire comprimido</t>
  </si>
  <si>
    <t>A.   Consumo eléctrico en edificios</t>
  </si>
  <si>
    <t>B.   Consumo eléctrico en vehículos</t>
  </si>
  <si>
    <t xml:space="preserve">B.    CONSUMO DE ELECTRICIDAD EN VEHÍCULOS </t>
  </si>
  <si>
    <t>Vehículos eléctricos y/o híbridos enchufables.</t>
  </si>
  <si>
    <t>Con el fin de evitar doble contabilidad, en este apartado no se incluyen los consumos (y emisiones) debidos a:</t>
  </si>
  <si>
    <t xml:space="preserve"> - Electricidad comprada para ser revendida.</t>
  </si>
  <si>
    <t xml:space="preserve"> - La construcción de la planta eléctrica y las pérdidas por transporte y distribución de la electricidad.
</t>
  </si>
  <si>
    <t>Calor, vapor, frío o aire comprimido que se adquieren externamente.</t>
  </si>
  <si>
    <t>Incluya el nombre de la comercializadora eléctrica contratada el año de cálculo, si dispone de certificado de Garantía de Origen (GdO) de la electricidad (procedente de fuentes de energía renovable o de sistemas de cogeneración de alta eficiencia), y la suma de los kWh consumidos durante el año de cálculo.</t>
  </si>
  <si>
    <t xml:space="preserve"> - La factura de electricidad incluye además de los consumos del edificio, los consumos de los puntos de recarga para vehículos del garaje (único CUP): en este caso no dispondrá del dato desglosado para vehículos y edificio y deberá incluir el dato global en el primer apartado de esta  pestaña. </t>
  </si>
  <si>
    <t xml:space="preserve"> - Existen CUPS independientes para los consumos del edificio y para los puntos de recarga de los vehículos: en este caso deberá cumplimentar los dos apartados de esta pestaña a partir de las facturas de los distintos CUPS.</t>
  </si>
  <si>
    <t>Tipo de energía adquirida</t>
  </si>
  <si>
    <t>Emisiones indirectas por energía comprada: electricidad y otros</t>
  </si>
  <si>
    <t>Inclusión de "BIO" y de LUBRICANTES 3.a</t>
  </si>
  <si>
    <t>Hay tres periodos:</t>
  </si>
  <si>
    <t>2007-2010: La ley no exige descuentos "BIO"</t>
  </si>
  <si>
    <t>2011-2018: Se aplican descuentos mínimos exigidos por la legislación</t>
  </si>
  <si>
    <t>2019 en adelante: Se dan valores específicos según el etiquetado</t>
  </si>
  <si>
    <t>La ley no exige descuentos "BIO"</t>
  </si>
  <si>
    <t>Se aplican descuentos mínimos exigidos por la legislación</t>
  </si>
  <si>
    <t>Se dan valores específicos según el etiquetado</t>
  </si>
  <si>
    <t>CO2 (kg/l)</t>
  </si>
  <si>
    <t>CH4 (g/l)</t>
  </si>
  <si>
    <t>N2O (g/l)</t>
  </si>
  <si>
    <t xml:space="preserve">Se consideran los mismos FE de lubricantes para todos loa años </t>
  </si>
  <si>
    <r>
      <t>E5 (</t>
    </r>
    <r>
      <rPr>
        <sz val="10"/>
        <color theme="1"/>
        <rFont val="Calibri"/>
        <family val="2"/>
        <scheme val="minor"/>
      </rPr>
      <t>l)</t>
    </r>
  </si>
  <si>
    <r>
      <t>E10 (</t>
    </r>
    <r>
      <rPr>
        <sz val="10"/>
        <color theme="1"/>
        <rFont val="Calibri"/>
        <family val="2"/>
        <scheme val="minor"/>
      </rPr>
      <t>l)</t>
    </r>
  </si>
  <si>
    <r>
      <t>E85 (</t>
    </r>
    <r>
      <rPr>
        <sz val="10"/>
        <color theme="1"/>
        <rFont val="Calibri"/>
        <family val="2"/>
        <scheme val="minor"/>
      </rPr>
      <t>l)</t>
    </r>
  </si>
  <si>
    <r>
      <t>E100 (</t>
    </r>
    <r>
      <rPr>
        <sz val="10"/>
        <color theme="1"/>
        <rFont val="Calibri"/>
        <family val="2"/>
        <scheme val="minor"/>
      </rPr>
      <t>l)</t>
    </r>
  </si>
  <si>
    <r>
      <t>Gasóleo (</t>
    </r>
    <r>
      <rPr>
        <sz val="10"/>
        <color theme="1"/>
        <rFont val="Calibri"/>
        <family val="2"/>
        <scheme val="minor"/>
      </rPr>
      <t>l)</t>
    </r>
  </si>
  <si>
    <r>
      <t>B7 (</t>
    </r>
    <r>
      <rPr>
        <sz val="10"/>
        <color theme="1"/>
        <rFont val="Calibri"/>
        <family val="2"/>
        <scheme val="minor"/>
      </rPr>
      <t>l)</t>
    </r>
  </si>
  <si>
    <r>
      <t>B10 (</t>
    </r>
    <r>
      <rPr>
        <sz val="10"/>
        <color theme="1"/>
        <rFont val="Calibri"/>
        <family val="2"/>
        <scheme val="minor"/>
      </rPr>
      <t>l)</t>
    </r>
  </si>
  <si>
    <r>
      <t>B20 (</t>
    </r>
    <r>
      <rPr>
        <sz val="10"/>
        <color theme="1"/>
        <rFont val="Calibri"/>
        <family val="2"/>
        <scheme val="minor"/>
      </rPr>
      <t>l)</t>
    </r>
  </si>
  <si>
    <r>
      <t>B30 (</t>
    </r>
    <r>
      <rPr>
        <sz val="10"/>
        <color theme="1"/>
        <rFont val="Calibri"/>
        <family val="2"/>
        <scheme val="minor"/>
      </rPr>
      <t>l)</t>
    </r>
  </si>
  <si>
    <r>
      <t>B100 (</t>
    </r>
    <r>
      <rPr>
        <sz val="10"/>
        <color theme="1"/>
        <rFont val="Calibri"/>
        <family val="2"/>
        <scheme val="minor"/>
      </rPr>
      <t>l)</t>
    </r>
  </si>
  <si>
    <t>Categoría_Veh</t>
  </si>
  <si>
    <t>A.    TRANSPORTE POR CARRETERA</t>
  </si>
  <si>
    <t>Emisiones</t>
  </si>
  <si>
    <t>Gasolina para aviación (l)</t>
  </si>
  <si>
    <t>Queroseno (l)</t>
  </si>
  <si>
    <t>Factores de emisión</t>
  </si>
  <si>
    <t>Desplegables</t>
  </si>
  <si>
    <t>Cálculos</t>
  </si>
  <si>
    <r>
      <t xml:space="preserve">Desplegables </t>
    </r>
    <r>
      <rPr>
        <i/>
        <sz val="11"/>
        <color theme="1"/>
        <rFont val="Calibri"/>
        <family val="2"/>
        <scheme val="minor"/>
      </rPr>
      <t>(diferentes según año)</t>
    </r>
  </si>
  <si>
    <t>Transporte Ferroviario</t>
  </si>
  <si>
    <t>Transporte Marítimo</t>
  </si>
  <si>
    <t>Transporte Aéreo</t>
  </si>
  <si>
    <t>Comercializadoras2011</t>
  </si>
  <si>
    <t>Mix 2011</t>
  </si>
  <si>
    <t>Comercializadoras2010</t>
  </si>
  <si>
    <t>Mix 2010</t>
  </si>
  <si>
    <t>Comercializadoras2009</t>
  </si>
  <si>
    <t>Mix 2009</t>
  </si>
  <si>
    <t>Comercializadoras2008</t>
  </si>
  <si>
    <t>Mix 2008</t>
  </si>
  <si>
    <t>Comercializadoras2007</t>
  </si>
  <si>
    <t>Mix 2007</t>
  </si>
  <si>
    <t>Comercializadoras2021</t>
  </si>
  <si>
    <t>Mix 2021</t>
  </si>
  <si>
    <t>CENTRICA ENERGIA, S.L.U.</t>
  </si>
  <si>
    <t>ENDESA ENERGIA, S.A.</t>
  </si>
  <si>
    <t>ENEL VIESGO ENERGIA, S.L.</t>
  </si>
  <si>
    <t>HIDROCANTABRICO ENERGÍA S.A.</t>
  </si>
  <si>
    <t>HIDROCANTABRICO ENERGIA, S.A. UNIPERSONAL</t>
  </si>
  <si>
    <t>IBERDROLA , S.A.</t>
  </si>
  <si>
    <t>NEXUS ENERGIA, S.A.</t>
  </si>
  <si>
    <t>E.ON ENERGIA, S.L.</t>
  </si>
  <si>
    <t>ELEKTRIZITÄTS-GESELLSCHAFT LAUFENBURG ESPAÑA, S.L.</t>
  </si>
  <si>
    <t>GAS NATURAL SUR SDG, S.A</t>
  </si>
  <si>
    <t>FACTOR ENERGIA, S.A</t>
  </si>
  <si>
    <t>HISPAELEC ENERGIA, S.A</t>
  </si>
  <si>
    <t>EGL ENERGIA IBERIA, S.L.</t>
  </si>
  <si>
    <t>Extenderla en AP;AQ</t>
  </si>
  <si>
    <t>Añadir nuevo año</t>
  </si>
  <si>
    <t>Extender formula</t>
  </si>
  <si>
    <t xml:space="preserve">                                           ALCANCE 1: EMISIONES FUGITIVAS</t>
  </si>
  <si>
    <t>Hexafluoruro de azufre</t>
  </si>
  <si>
    <t>Trifluoruro de nitrógeno</t>
  </si>
  <si>
    <t xml:space="preserve"> A.    EQUIPOS DE CLIMATIZACIÓN / REFRIGERACIÓN</t>
  </si>
  <si>
    <t xml:space="preserve"> B.    OTROS</t>
  </si>
  <si>
    <t>Metano</t>
  </si>
  <si>
    <t>Óxido nitroso</t>
  </si>
  <si>
    <t>Formula química</t>
  </si>
  <si>
    <t>Sevoflurano</t>
  </si>
  <si>
    <t>Hexafluoroetano</t>
  </si>
  <si>
    <t>Factores de emisión y desplegables</t>
  </si>
  <si>
    <t>Nombre del gas o de la mezcla</t>
  </si>
  <si>
    <t>Otros PCA</t>
  </si>
  <si>
    <t>Recarga</t>
  </si>
  <si>
    <t>R-600 (butano)</t>
  </si>
  <si>
    <t>Uso</t>
  </si>
  <si>
    <t>Resultado información adicional</t>
  </si>
  <si>
    <t>Resultado fugitivas "Otros"</t>
  </si>
  <si>
    <t>Resultado fugitivas "climatización"</t>
  </si>
  <si>
    <t>Resultado Maquinaria</t>
  </si>
  <si>
    <t>Tipo transporte</t>
  </si>
  <si>
    <t>Consumo</t>
  </si>
  <si>
    <t>Resultado Transporte A1</t>
  </si>
  <si>
    <t>Resultado Transporte A2</t>
  </si>
  <si>
    <t>FE Por defecto</t>
  </si>
  <si>
    <t>FE Otros</t>
  </si>
  <si>
    <t>Tipo vehículo</t>
  </si>
  <si>
    <t>Tipo combustible</t>
  </si>
  <si>
    <t>Cantidad comb.</t>
  </si>
  <si>
    <r>
      <t>kg CO</t>
    </r>
    <r>
      <rPr>
        <b/>
        <vertAlign val="subscript"/>
        <sz val="10"/>
        <rFont val="Calibri"/>
        <family val="2"/>
        <scheme val="minor"/>
      </rPr>
      <t>2</t>
    </r>
  </si>
  <si>
    <r>
      <t>g CH</t>
    </r>
    <r>
      <rPr>
        <b/>
        <vertAlign val="subscript"/>
        <sz val="10"/>
        <rFont val="Calibri"/>
        <family val="2"/>
        <scheme val="minor"/>
      </rPr>
      <t>4</t>
    </r>
  </si>
  <si>
    <r>
      <t>g N</t>
    </r>
    <r>
      <rPr>
        <b/>
        <vertAlign val="subscript"/>
        <sz val="10"/>
        <rFont val="Calibri"/>
        <family val="2"/>
        <scheme val="minor"/>
      </rPr>
      <t>2</t>
    </r>
    <r>
      <rPr>
        <b/>
        <sz val="10"/>
        <rFont val="Calibri"/>
        <family val="2"/>
        <scheme val="minor"/>
      </rPr>
      <t>O</t>
    </r>
  </si>
  <si>
    <r>
      <t>kg CO</t>
    </r>
    <r>
      <rPr>
        <b/>
        <vertAlign val="subscript"/>
        <sz val="10"/>
        <rFont val="Calibri"/>
        <family val="2"/>
        <scheme val="minor"/>
      </rPr>
      <t>2</t>
    </r>
    <r>
      <rPr>
        <b/>
        <sz val="10"/>
        <rFont val="Calibri"/>
        <family val="2"/>
        <scheme val="minor"/>
      </rPr>
      <t>e</t>
    </r>
  </si>
  <si>
    <t>Resultado electricidad vehículos</t>
  </si>
  <si>
    <t>Resultado calor/vapor/aire comp</t>
  </si>
  <si>
    <t>Factores de emisión y cálculos</t>
  </si>
  <si>
    <t>GdO_2</t>
  </si>
  <si>
    <t>Aux despl GdO</t>
  </si>
  <si>
    <t>GdO_1</t>
  </si>
  <si>
    <t>Resultado electricidad edificios</t>
  </si>
  <si>
    <t>Cálculos y desplegables</t>
  </si>
  <si>
    <t>FE</t>
  </si>
  <si>
    <t>CO2 (kg)</t>
  </si>
  <si>
    <t>CH4 (g)</t>
  </si>
  <si>
    <t>N2O (g)</t>
  </si>
  <si>
    <t>CO2e (kg)</t>
  </si>
  <si>
    <t>C3F8 (PFC-218)</t>
  </si>
  <si>
    <r>
      <t>Edificio / Sede</t>
    </r>
    <r>
      <rPr>
        <b/>
        <vertAlign val="superscript"/>
        <sz val="10"/>
        <color indexed="9"/>
        <rFont val="Arial Narrow"/>
        <family val="2"/>
      </rPr>
      <t xml:space="preserve"> </t>
    </r>
  </si>
  <si>
    <t>Resultado Instalaciones fijas A</t>
  </si>
  <si>
    <r>
      <t>Edificio / Sede</t>
    </r>
    <r>
      <rPr>
        <b/>
        <vertAlign val="superscript"/>
        <sz val="10"/>
        <rFont val="Arial Narrow"/>
        <family val="2"/>
      </rPr>
      <t xml:space="preserve"> (1)</t>
    </r>
  </si>
  <si>
    <t xml:space="preserve">    </t>
  </si>
  <si>
    <t>No hay dato de otros GEI</t>
  </si>
  <si>
    <t>Solo se muestra el resultado de CO2e</t>
  </si>
  <si>
    <t>Edificio /sede</t>
  </si>
  <si>
    <r>
      <t>EMISIONES 
kg CO</t>
    </r>
    <r>
      <rPr>
        <b/>
        <vertAlign val="subscript"/>
        <sz val="9"/>
        <color indexed="9"/>
        <rFont val="Arial Narrow"/>
        <family val="2"/>
      </rPr>
      <t>2</t>
    </r>
    <r>
      <rPr>
        <b/>
        <sz val="9"/>
        <color indexed="9"/>
        <rFont val="Arial Narrow"/>
        <family val="2"/>
      </rPr>
      <t>e</t>
    </r>
  </si>
  <si>
    <t>Sede</t>
  </si>
  <si>
    <t>Transporte ferroviario, marítimo y aéreo</t>
  </si>
  <si>
    <t>Emisiones fugitivas - climatización y refrigeración</t>
  </si>
  <si>
    <t>Emisiones fugitivas - otros</t>
  </si>
  <si>
    <t>Información adicional - biomasa</t>
  </si>
  <si>
    <t>Calor, vapor, aire comprimido</t>
  </si>
  <si>
    <t>Electricidad edificios</t>
  </si>
  <si>
    <t>Electricidad vehículos</t>
  </si>
  <si>
    <t>3.1</t>
  </si>
  <si>
    <t>3.2</t>
  </si>
  <si>
    <t>Edificio / Sede</t>
  </si>
  <si>
    <t>Instalaciones fijas - no Ley 1/2005</t>
  </si>
  <si>
    <t>Fugitivas - climatización y refrigeración</t>
  </si>
  <si>
    <r>
      <t>g N</t>
    </r>
    <r>
      <rPr>
        <b/>
        <vertAlign val="subscript"/>
        <sz val="11"/>
        <color indexed="9"/>
        <rFont val="Arial Narrow"/>
        <family val="2"/>
      </rPr>
      <t>2</t>
    </r>
    <r>
      <rPr>
        <b/>
        <sz val="11"/>
        <color indexed="9"/>
        <rFont val="Arial Narrow"/>
        <family val="2"/>
      </rPr>
      <t>O</t>
    </r>
  </si>
  <si>
    <r>
      <t>g CH</t>
    </r>
    <r>
      <rPr>
        <b/>
        <vertAlign val="subscript"/>
        <sz val="11"/>
        <color indexed="9"/>
        <rFont val="Arial Narrow"/>
        <family val="2"/>
      </rPr>
      <t>4</t>
    </r>
  </si>
  <si>
    <r>
      <t>kg CO</t>
    </r>
    <r>
      <rPr>
        <b/>
        <vertAlign val="subscript"/>
        <sz val="11"/>
        <color indexed="9"/>
        <rFont val="Arial Narrow"/>
        <family val="2"/>
      </rPr>
      <t>2</t>
    </r>
  </si>
  <si>
    <r>
      <t>kg CO</t>
    </r>
    <r>
      <rPr>
        <b/>
        <vertAlign val="subscript"/>
        <sz val="11"/>
        <color indexed="9"/>
        <rFont val="Arial Narrow"/>
        <family val="2"/>
      </rPr>
      <t>2</t>
    </r>
    <r>
      <rPr>
        <b/>
        <sz val="11"/>
        <color indexed="9"/>
        <rFont val="Arial Narrow"/>
        <family val="2"/>
      </rPr>
      <t>e</t>
    </r>
  </si>
  <si>
    <t>TOTAL EMISIONES DIRECTAS</t>
  </si>
  <si>
    <t>EMISIONES INDIRECTAS (ELECTRICIDAD)</t>
  </si>
  <si>
    <t>SUBTOTAL</t>
  </si>
  <si>
    <r>
      <t>kg CO</t>
    </r>
    <r>
      <rPr>
        <vertAlign val="subscript"/>
        <sz val="11"/>
        <rFont val="Arial Narrow"/>
        <family val="2"/>
      </rPr>
      <t>2</t>
    </r>
  </si>
  <si>
    <r>
      <t>g CH</t>
    </r>
    <r>
      <rPr>
        <vertAlign val="subscript"/>
        <sz val="11"/>
        <rFont val="Arial Narrow"/>
        <family val="2"/>
      </rPr>
      <t>4</t>
    </r>
  </si>
  <si>
    <r>
      <t>g N</t>
    </r>
    <r>
      <rPr>
        <vertAlign val="subscript"/>
        <sz val="11"/>
        <rFont val="Arial Narrow"/>
        <family val="2"/>
      </rPr>
      <t>2</t>
    </r>
    <r>
      <rPr>
        <sz val="11"/>
        <rFont val="Arial Narrow"/>
        <family val="2"/>
      </rPr>
      <t>O</t>
    </r>
  </si>
  <si>
    <r>
      <t>kg CO</t>
    </r>
    <r>
      <rPr>
        <vertAlign val="subscript"/>
        <sz val="11"/>
        <rFont val="Arial Narrow"/>
        <family val="2"/>
      </rPr>
      <t>2</t>
    </r>
    <r>
      <rPr>
        <sz val="11"/>
        <rFont val="Arial Narrow"/>
        <family val="2"/>
      </rPr>
      <t>e</t>
    </r>
  </si>
  <si>
    <t xml:space="preserve"> % DIRECTAS</t>
  </si>
  <si>
    <t>Fugitivas - climatización, refrigeración y otros</t>
  </si>
  <si>
    <t>t CO₂e</t>
  </si>
  <si>
    <t>RESULTADOS DE EMISIONES POR EDIFICIO / SEDE</t>
  </si>
  <si>
    <t>Instalaciones fijas no Ley 1/2005</t>
  </si>
  <si>
    <t>Consideraciones:</t>
  </si>
  <si>
    <t xml:space="preserve"> - Las emisiones calculadas en este apartado se deben a fugas que han podido producirse durante años anteriores pero no han sido registradas hasta el año en que se realiza su recarga.</t>
  </si>
  <si>
    <t xml:space="preserve"> Factores de emisión y PCA</t>
  </si>
  <si>
    <t xml:space="preserve"> - Las fugas se producen durante el año en que se registran y que la cantidad fugada es igual a la cantidad recargada.</t>
  </si>
  <si>
    <r>
      <t xml:space="preserve">    Otras mezclas </t>
    </r>
    <r>
      <rPr>
        <b/>
        <vertAlign val="superscript"/>
        <sz val="10"/>
        <color theme="0"/>
        <rFont val="Arial Narrow"/>
        <family val="2"/>
      </rPr>
      <t>(1)</t>
    </r>
  </si>
  <si>
    <r>
      <t>Nombre del gas o de la mezcla</t>
    </r>
    <r>
      <rPr>
        <b/>
        <vertAlign val="superscript"/>
        <sz val="10"/>
        <color indexed="9"/>
        <rFont val="Arial Narrow"/>
        <family val="2"/>
      </rPr>
      <t xml:space="preserve"> (1)</t>
    </r>
  </si>
  <si>
    <t>Capacidad equipo (kg)</t>
  </si>
  <si>
    <r>
      <t xml:space="preserve"> Dato de consumo </t>
    </r>
    <r>
      <rPr>
        <b/>
        <sz val="9"/>
        <color indexed="9"/>
        <rFont val="Arial Narrow"/>
        <family val="2"/>
      </rPr>
      <t>kWh</t>
    </r>
  </si>
  <si>
    <r>
      <t>Emisiones
kg CO</t>
    </r>
    <r>
      <rPr>
        <b/>
        <vertAlign val="subscript"/>
        <sz val="11"/>
        <color theme="0"/>
        <rFont val="Arial Narrow"/>
        <family val="2"/>
      </rPr>
      <t>2</t>
    </r>
    <r>
      <rPr>
        <b/>
        <sz val="11"/>
        <color theme="0"/>
        <rFont val="Arial Narrow"/>
        <family val="2"/>
      </rPr>
      <t>e</t>
    </r>
  </si>
  <si>
    <t>GENÉRICO</t>
  </si>
  <si>
    <t>Gas manufacturado (kg)</t>
  </si>
  <si>
    <t>Coque de carbón (kg)</t>
  </si>
  <si>
    <t>Hulla y antracita (kg)</t>
  </si>
  <si>
    <t>Hullas subituminosas (kg)</t>
  </si>
  <si>
    <t>Densidades</t>
  </si>
  <si>
    <t>PCI (Poder Calorífico Inferior)</t>
  </si>
  <si>
    <t>Comb_fijas</t>
  </si>
  <si>
    <t>Emisiones parciales C</t>
  </si>
  <si>
    <r>
      <rPr>
        <b/>
        <sz val="10"/>
        <color indexed="9"/>
        <rFont val="Arial Narrow"/>
        <family val="2"/>
      </rPr>
      <t>Emisiones 
totales C</t>
    </r>
    <r>
      <rPr>
        <b/>
        <sz val="9"/>
        <color indexed="9"/>
        <rFont val="Arial Narrow"/>
        <family val="2"/>
      </rPr>
      <t xml:space="preserve">
kg CO</t>
    </r>
    <r>
      <rPr>
        <b/>
        <vertAlign val="subscript"/>
        <sz val="9"/>
        <color indexed="9"/>
        <rFont val="Arial Narrow"/>
        <family val="2"/>
      </rPr>
      <t>2</t>
    </r>
    <r>
      <rPr>
        <b/>
        <sz val="9"/>
        <color indexed="9"/>
        <rFont val="Arial Narrow"/>
        <family val="2"/>
      </rPr>
      <t>e</t>
    </r>
  </si>
  <si>
    <r>
      <rPr>
        <b/>
        <sz val="10"/>
        <color indexed="9"/>
        <rFont val="Arial Narrow"/>
        <family val="2"/>
      </rPr>
      <t>Emisiones 
totales B</t>
    </r>
    <r>
      <rPr>
        <b/>
        <sz val="9"/>
        <color indexed="9"/>
        <rFont val="Arial Narrow"/>
        <family val="2"/>
      </rPr>
      <t xml:space="preserve">
kg CO</t>
    </r>
    <r>
      <rPr>
        <b/>
        <vertAlign val="subscript"/>
        <sz val="9"/>
        <color indexed="9"/>
        <rFont val="Arial Narrow"/>
        <family val="2"/>
      </rPr>
      <t>2</t>
    </r>
    <r>
      <rPr>
        <b/>
        <sz val="9"/>
        <color indexed="9"/>
        <rFont val="Arial Narrow"/>
        <family val="2"/>
      </rPr>
      <t>e</t>
    </r>
  </si>
  <si>
    <r>
      <rPr>
        <b/>
        <sz val="10"/>
        <color indexed="9"/>
        <rFont val="Arial Narrow"/>
        <family val="2"/>
      </rPr>
      <t xml:space="preserve">Emisiones 
totales </t>
    </r>
    <r>
      <rPr>
        <b/>
        <sz val="9"/>
        <color indexed="9"/>
        <rFont val="Arial Narrow"/>
        <family val="2"/>
      </rPr>
      <t>A1
kg CO</t>
    </r>
    <r>
      <rPr>
        <b/>
        <vertAlign val="subscript"/>
        <sz val="9"/>
        <color indexed="9"/>
        <rFont val="Arial Narrow"/>
        <family val="2"/>
      </rPr>
      <t>2</t>
    </r>
    <r>
      <rPr>
        <b/>
        <sz val="9"/>
        <color indexed="9"/>
        <rFont val="Arial Narrow"/>
        <family val="2"/>
      </rPr>
      <t>e</t>
    </r>
  </si>
  <si>
    <r>
      <rPr>
        <b/>
        <sz val="10"/>
        <color indexed="9"/>
        <rFont val="Arial Narrow"/>
        <family val="2"/>
      </rPr>
      <t>Emisiones 
totales A</t>
    </r>
    <r>
      <rPr>
        <b/>
        <sz val="9"/>
        <color indexed="9"/>
        <rFont val="Arial Narrow"/>
        <family val="2"/>
      </rPr>
      <t xml:space="preserve">
kg CO</t>
    </r>
    <r>
      <rPr>
        <b/>
        <vertAlign val="subscript"/>
        <sz val="9"/>
        <color indexed="9"/>
        <rFont val="Arial Narrow"/>
        <family val="2"/>
      </rPr>
      <t>2</t>
    </r>
    <r>
      <rPr>
        <b/>
        <sz val="9"/>
        <color indexed="9"/>
        <rFont val="Arial Narrow"/>
        <family val="2"/>
      </rPr>
      <t>e</t>
    </r>
  </si>
  <si>
    <r>
      <t>Emisiones B
kg CO</t>
    </r>
    <r>
      <rPr>
        <b/>
        <vertAlign val="subscript"/>
        <sz val="10"/>
        <color indexed="9"/>
        <rFont val="Arial Narrow"/>
        <family val="2"/>
      </rPr>
      <t>2</t>
    </r>
    <r>
      <rPr>
        <b/>
        <sz val="10"/>
        <color indexed="9"/>
        <rFont val="Arial Narrow"/>
        <family val="2"/>
      </rPr>
      <t>e</t>
    </r>
  </si>
  <si>
    <r>
      <t>Emisiones A
kg CO</t>
    </r>
    <r>
      <rPr>
        <b/>
        <vertAlign val="subscript"/>
        <sz val="10"/>
        <color indexed="9"/>
        <rFont val="Arial Narrow"/>
        <family val="2"/>
      </rPr>
      <t>2</t>
    </r>
    <r>
      <rPr>
        <b/>
        <sz val="10"/>
        <color indexed="9"/>
        <rFont val="Arial Narrow"/>
        <family val="2"/>
      </rPr>
      <t>e</t>
    </r>
  </si>
  <si>
    <t>No se contabilizan las emisiones de CO2 de la biomasa al considerarse de origen biogénico</t>
  </si>
  <si>
    <t>Gas natural (kWhPCS)*</t>
  </si>
  <si>
    <t>Biomasa madera (kg)**</t>
  </si>
  <si>
    <t>Biomasa pellets (kg)**</t>
  </si>
  <si>
    <t xml:space="preserve"> Tipo de Combustible</t>
  </si>
  <si>
    <t xml:space="preserve">Cantidad comb. (ud) </t>
  </si>
  <si>
    <t xml:space="preserve">    Factor emisión</t>
  </si>
  <si>
    <t>Hoja de trabajo. Consumos</t>
  </si>
  <si>
    <t xml:space="preserve"> - Nombre del combustible</t>
  </si>
  <si>
    <t xml:space="preserve"> - Fuente de información</t>
  </si>
  <si>
    <t>Combustible 1</t>
  </si>
  <si>
    <t>Combustible 2</t>
  </si>
  <si>
    <t>Combustible 3</t>
  </si>
  <si>
    <r>
      <t>FE CO</t>
    </r>
    <r>
      <rPr>
        <vertAlign val="subscript"/>
        <sz val="11"/>
        <color indexed="8"/>
        <rFont val="Arial Narrow"/>
        <family val="2"/>
      </rPr>
      <t>2</t>
    </r>
  </si>
  <si>
    <r>
      <t>FE CH</t>
    </r>
    <r>
      <rPr>
        <vertAlign val="subscript"/>
        <sz val="11"/>
        <color indexed="8"/>
        <rFont val="Arial Narrow"/>
        <family val="2"/>
      </rPr>
      <t>4</t>
    </r>
  </si>
  <si>
    <r>
      <t>FE N</t>
    </r>
    <r>
      <rPr>
        <vertAlign val="subscript"/>
        <sz val="11"/>
        <color indexed="8"/>
        <rFont val="Arial Narrow"/>
        <family val="2"/>
      </rPr>
      <t>2</t>
    </r>
    <r>
      <rPr>
        <sz val="11"/>
        <color indexed="8"/>
        <rFont val="Arial Narrow"/>
        <family val="2"/>
      </rPr>
      <t>O</t>
    </r>
  </si>
  <si>
    <t xml:space="preserve">                                               HOJA DE TRABAJO. CONSUMOS                                                                        </t>
  </si>
  <si>
    <t xml:space="preserve">                                          FACTORES DE EMISIÓN, PCA Y FACTORES DE MIX ELÉCTRICO</t>
  </si>
  <si>
    <t>A. Transporte por carretera</t>
  </si>
  <si>
    <t>B. Transporte ferroviario, marítimo y aéreo (emisiones directas)</t>
  </si>
  <si>
    <t>C. Funcionamiento de maquinaria</t>
  </si>
  <si>
    <t>2.   VEHÍCULOS Y MAQUINARIA</t>
  </si>
  <si>
    <t>3.   EMISIONES FUGITIVAS (EQUIPOS DE CLIMATIZACIÓN Y OTROS)</t>
  </si>
  <si>
    <t>A. Climatización / refrigeración</t>
  </si>
  <si>
    <t>B. Otros</t>
  </si>
  <si>
    <r>
      <t>Gasolina  (</t>
    </r>
    <r>
      <rPr>
        <sz val="10"/>
        <color theme="1"/>
        <rFont val="Arial Narrow"/>
        <family val="2"/>
      </rPr>
      <t>l)</t>
    </r>
  </si>
  <si>
    <r>
      <t>E5 (</t>
    </r>
    <r>
      <rPr>
        <sz val="10"/>
        <color theme="1"/>
        <rFont val="Arial Narrow"/>
        <family val="2"/>
      </rPr>
      <t>l)</t>
    </r>
  </si>
  <si>
    <r>
      <t>E10 (</t>
    </r>
    <r>
      <rPr>
        <sz val="10"/>
        <color theme="1"/>
        <rFont val="Arial Narrow"/>
        <family val="2"/>
      </rPr>
      <t>l)</t>
    </r>
  </si>
  <si>
    <r>
      <t>E85 (</t>
    </r>
    <r>
      <rPr>
        <sz val="10"/>
        <color theme="1"/>
        <rFont val="Arial Narrow"/>
        <family val="2"/>
      </rPr>
      <t>l)</t>
    </r>
  </si>
  <si>
    <r>
      <t>E100 (</t>
    </r>
    <r>
      <rPr>
        <sz val="10"/>
        <color theme="1"/>
        <rFont val="Arial Narrow"/>
        <family val="2"/>
      </rPr>
      <t>l)</t>
    </r>
  </si>
  <si>
    <r>
      <t>B7 (</t>
    </r>
    <r>
      <rPr>
        <sz val="10"/>
        <color theme="1"/>
        <rFont val="Arial Narrow"/>
        <family val="2"/>
      </rPr>
      <t>l)</t>
    </r>
  </si>
  <si>
    <r>
      <t>B10 (</t>
    </r>
    <r>
      <rPr>
        <sz val="10"/>
        <color theme="1"/>
        <rFont val="Arial Narrow"/>
        <family val="2"/>
      </rPr>
      <t>l)</t>
    </r>
  </si>
  <si>
    <r>
      <t>B20 (</t>
    </r>
    <r>
      <rPr>
        <sz val="10"/>
        <color theme="1"/>
        <rFont val="Arial Narrow"/>
        <family val="2"/>
      </rPr>
      <t>l)</t>
    </r>
  </si>
  <si>
    <r>
      <t>B30 (</t>
    </r>
    <r>
      <rPr>
        <sz val="10"/>
        <color theme="1"/>
        <rFont val="Arial Narrow"/>
        <family val="2"/>
      </rPr>
      <t>l)</t>
    </r>
  </si>
  <si>
    <r>
      <t>B100 (</t>
    </r>
    <r>
      <rPr>
        <sz val="10"/>
        <color theme="1"/>
        <rFont val="Arial Narrow"/>
        <family val="2"/>
      </rPr>
      <t>l)</t>
    </r>
  </si>
  <si>
    <r>
      <t>CO</t>
    </r>
    <r>
      <rPr>
        <vertAlign val="subscript"/>
        <sz val="10"/>
        <color theme="1"/>
        <rFont val="Arial Narrow"/>
        <family val="2"/>
      </rPr>
      <t>2</t>
    </r>
    <r>
      <rPr>
        <sz val="10"/>
        <color theme="1"/>
        <rFont val="Arial Narrow"/>
        <family val="2"/>
      </rPr>
      <t xml:space="preserve"> (kg/ud)</t>
    </r>
  </si>
  <si>
    <r>
      <t>CH</t>
    </r>
    <r>
      <rPr>
        <vertAlign val="subscript"/>
        <sz val="10"/>
        <color theme="1"/>
        <rFont val="Arial Narrow"/>
        <family val="2"/>
      </rPr>
      <t>4</t>
    </r>
    <r>
      <rPr>
        <sz val="10"/>
        <color theme="1"/>
        <rFont val="Arial Narrow"/>
        <family val="2"/>
      </rPr>
      <t xml:space="preserve"> (g/ud)</t>
    </r>
  </si>
  <si>
    <r>
      <t>N</t>
    </r>
    <r>
      <rPr>
        <vertAlign val="subscript"/>
        <sz val="10"/>
        <color theme="1"/>
        <rFont val="Arial Narrow"/>
        <family val="2"/>
      </rPr>
      <t>2</t>
    </r>
    <r>
      <rPr>
        <sz val="10"/>
        <color theme="1"/>
        <rFont val="Arial Narrow"/>
        <family val="2"/>
      </rPr>
      <t>O (g/ud)</t>
    </r>
  </si>
  <si>
    <t>Gasóleo  (l)</t>
  </si>
  <si>
    <t>PCA 5AR</t>
  </si>
  <si>
    <r>
      <t>CO</t>
    </r>
    <r>
      <rPr>
        <vertAlign val="subscript"/>
        <sz val="10"/>
        <color rgb="FF000000"/>
        <rFont val="Arial Narrow"/>
        <family val="2"/>
      </rPr>
      <t>2</t>
    </r>
  </si>
  <si>
    <r>
      <t>CH</t>
    </r>
    <r>
      <rPr>
        <vertAlign val="subscript"/>
        <sz val="10"/>
        <color rgb="FF000000"/>
        <rFont val="Arial Narrow"/>
        <family val="2"/>
      </rPr>
      <t>4</t>
    </r>
  </si>
  <si>
    <r>
      <t>N</t>
    </r>
    <r>
      <rPr>
        <vertAlign val="subscript"/>
        <sz val="10"/>
        <color rgb="FF000000"/>
        <rFont val="Arial Narrow"/>
        <family val="2"/>
      </rPr>
      <t>2</t>
    </r>
    <r>
      <rPr>
        <sz val="10"/>
        <color rgb="FF000000"/>
        <rFont val="Arial Narrow"/>
        <family val="2"/>
      </rPr>
      <t>O</t>
    </r>
  </si>
  <si>
    <r>
      <t>NF</t>
    </r>
    <r>
      <rPr>
        <vertAlign val="subscript"/>
        <sz val="10"/>
        <color rgb="FF000000"/>
        <rFont val="Arial Narrow"/>
        <family val="2"/>
      </rPr>
      <t>3</t>
    </r>
  </si>
  <si>
    <r>
      <t>SF</t>
    </r>
    <r>
      <rPr>
        <vertAlign val="subscript"/>
        <sz val="10"/>
        <color rgb="FF000000"/>
        <rFont val="Arial Narrow"/>
        <family val="2"/>
      </rPr>
      <t>6</t>
    </r>
  </si>
  <si>
    <r>
      <t>C</t>
    </r>
    <r>
      <rPr>
        <vertAlign val="subscript"/>
        <sz val="10"/>
        <color rgb="FF000000"/>
        <rFont val="Arial Narrow"/>
        <family val="2"/>
      </rPr>
      <t>2</t>
    </r>
    <r>
      <rPr>
        <sz val="10"/>
        <color rgb="FF000000"/>
        <rFont val="Arial Narrow"/>
        <family val="2"/>
      </rPr>
      <t>F</t>
    </r>
    <r>
      <rPr>
        <vertAlign val="subscript"/>
        <sz val="10"/>
        <color rgb="FF000000"/>
        <rFont val="Arial Narrow"/>
        <family val="2"/>
      </rPr>
      <t>6</t>
    </r>
    <r>
      <rPr>
        <sz val="10"/>
        <color rgb="FF000000"/>
        <rFont val="Arial Narrow"/>
        <family val="2"/>
      </rPr>
      <t>(PFC-116)</t>
    </r>
  </si>
  <si>
    <r>
      <t>C</t>
    </r>
    <r>
      <rPr>
        <vertAlign val="subscript"/>
        <sz val="10"/>
        <color rgb="FF000000"/>
        <rFont val="Arial Narrow"/>
        <family val="2"/>
      </rPr>
      <t>3</t>
    </r>
    <r>
      <rPr>
        <sz val="10"/>
        <color rgb="FF000000"/>
        <rFont val="Arial Narrow"/>
        <family val="2"/>
      </rPr>
      <t>F</t>
    </r>
    <r>
      <rPr>
        <vertAlign val="subscript"/>
        <sz val="10"/>
        <color rgb="FF000000"/>
        <rFont val="Arial Narrow"/>
        <family val="2"/>
      </rPr>
      <t>8</t>
    </r>
    <r>
      <rPr>
        <sz val="10"/>
        <color rgb="FF000000"/>
        <rFont val="Arial Narrow"/>
        <family val="2"/>
      </rPr>
      <t xml:space="preserve"> (PFC-218)</t>
    </r>
  </si>
  <si>
    <t>4.   FACTORES DE MIX ELÉCTRICO DE LAS COMERCIALIZADORAS (EMISIONES INDIRECTAS)</t>
  </si>
  <si>
    <r>
      <t>kg CO</t>
    </r>
    <r>
      <rPr>
        <vertAlign val="subscript"/>
        <sz val="10"/>
        <rFont val="Arial Narrow"/>
        <family val="2"/>
      </rPr>
      <t>2</t>
    </r>
    <r>
      <rPr>
        <sz val="10"/>
        <rFont val="Arial Narrow"/>
        <family val="2"/>
      </rPr>
      <t>/kWh</t>
    </r>
  </si>
  <si>
    <t>Mix sin GdO</t>
  </si>
  <si>
    <t xml:space="preserve">Factor GdO renovable </t>
  </si>
  <si>
    <t>Factor GdO cog. alta eficiencia</t>
  </si>
  <si>
    <r>
      <t>kg CO</t>
    </r>
    <r>
      <rPr>
        <vertAlign val="subscript"/>
        <sz val="9"/>
        <rFont val="Arial Narrow"/>
        <family val="2"/>
      </rPr>
      <t>2</t>
    </r>
    <r>
      <rPr>
        <sz val="9"/>
        <rFont val="Arial Narrow"/>
        <family val="2"/>
      </rPr>
      <t>/kWh</t>
    </r>
  </si>
  <si>
    <t>https://gdo.cnmc.es/CNE/resumenGdo.do?anio=2021</t>
  </si>
  <si>
    <t>ACCIÓN ENERGIA COMERCIALIZADORA, S.L.</t>
  </si>
  <si>
    <t>ACSOL ENERGIA GLOBAL, S.A.</t>
  </si>
  <si>
    <t>ADELFAS ENERGIA, S.L.</t>
  </si>
  <si>
    <t>ALCANZIA ENERGIA, S.L.</t>
  </si>
  <si>
    <t>ALPIQ ENERGIA ESPAÑA, S.A.U.</t>
  </si>
  <si>
    <t xml:space="preserve">ASAL DE ENERG¿A, S.L. </t>
  </si>
  <si>
    <t>COMPA¿¿A ESCANDINAVA DE ELECTRICIDAD EN ESPA¿A, S.L.</t>
  </si>
  <si>
    <t>COX ENERGIA COMERCIALIZADORA ESPA¿A, S.L.U.</t>
  </si>
  <si>
    <t>CYE ENERGIA, S.L.</t>
  </si>
  <si>
    <t>DISA ENERGIA ELECTRICA, S.L.U.</t>
  </si>
  <si>
    <t>ELECTRA ALTO MIÑO COMERCIALIZADORA DE ENERGIA, S.L.U.</t>
  </si>
  <si>
    <t>ELECTRA CALDENSE ENERGIA, S.A.</t>
  </si>
  <si>
    <t>ELECTRA DEL CARDENER ENERGIA, S.A.</t>
  </si>
  <si>
    <t>ELECTRA ENERGIA, S.A.U.</t>
  </si>
  <si>
    <t>ELECTRICA DE GUIXES ENERG¿A, S.L.</t>
  </si>
  <si>
    <t>ELECTRICA VAQUER ENERGIA, S.A.</t>
  </si>
  <si>
    <t>ENERGIA NARANJA, S.L.</t>
  </si>
  <si>
    <t>ENERG¿A NUFRI, S.L.U.</t>
  </si>
  <si>
    <t>ENGIE ESPA¿A, S.L.U.</t>
  </si>
  <si>
    <t>EPRESA ENERGIA, S.A.U.</t>
  </si>
  <si>
    <t>FENIE ENERGIA, S.A.</t>
  </si>
  <si>
    <t>GALP ENERGIA ESPAÑA S.A.U.</t>
  </si>
  <si>
    <t>GNERA ENERGIA Y TECNOLOGIA, S.L.</t>
  </si>
  <si>
    <t>HELIOELEC ENERGIA ELECTRICA, S.L.</t>
  </si>
  <si>
    <t>INDEXO ENERGIA, S.L.</t>
  </si>
  <si>
    <t>INER ENERGIA CASTILLA LA MANCHA, S.L.</t>
  </si>
  <si>
    <t>INTEGRACION EUROPEA DE ENERGIA SUR, S.L.</t>
  </si>
  <si>
    <t>INTEGRACIÓN EUROPEA DE ENERGIA, S.A.U.</t>
  </si>
  <si>
    <t>NABALIA ENERGIA 2000, S.A.</t>
  </si>
  <si>
    <t>PETRONIEVES ENERGIA 1, S.L.</t>
  </si>
  <si>
    <t>RESPIRA ENERGIA, S.A.</t>
  </si>
  <si>
    <t>RTOTAL GAS Y ELECTRICIDAD ESPA¿A,
S.A.U.</t>
  </si>
  <si>
    <t>SHELL ESPA¿A, S.A.</t>
  </si>
  <si>
    <t>TOTAL GAS Y ELECTRICIDAD ESPA¿A S.A.U.</t>
  </si>
  <si>
    <t>TRACTAMENT I SELECCI¿ DE RESIDUS, S.A.</t>
  </si>
  <si>
    <t>http://gdo.cnmc.es/CNE/resumenGdo.do?anio=2009</t>
  </si>
  <si>
    <t>http://gdo.cnmc.es/CNE/resumenGdo.do?anio=2008</t>
  </si>
  <si>
    <t>http://gdo.cnmc.es/CNE/resumenGdo.do?anio=2007</t>
  </si>
  <si>
    <t>http://gdo.cnmc.es/CNE/resumenGdo.do?anio=2010</t>
  </si>
  <si>
    <r>
      <t>kg CO</t>
    </r>
    <r>
      <rPr>
        <vertAlign val="subscript"/>
        <sz val="10"/>
        <rFont val="Arial Narrow"/>
        <family val="2"/>
      </rPr>
      <t>2</t>
    </r>
    <r>
      <rPr>
        <sz val="10"/>
        <rFont val="Arial Narrow"/>
        <family val="2"/>
      </rPr>
      <t>e/kWh</t>
    </r>
  </si>
  <si>
    <r>
      <t>kg CO</t>
    </r>
    <r>
      <rPr>
        <vertAlign val="subscript"/>
        <sz val="9"/>
        <rFont val="Arial Narrow"/>
        <family val="2"/>
      </rPr>
      <t>2</t>
    </r>
    <r>
      <rPr>
        <sz val="9"/>
        <rFont val="Arial Narrow"/>
        <family val="2"/>
      </rPr>
      <t>e/kWh</t>
    </r>
  </si>
  <si>
    <r>
      <t>Transporte por carretera</t>
    </r>
    <r>
      <rPr>
        <b/>
        <vertAlign val="superscript"/>
        <sz val="10"/>
        <color indexed="9"/>
        <rFont val="Arial Narrow"/>
        <family val="2"/>
      </rPr>
      <t>(1)</t>
    </r>
  </si>
  <si>
    <t>Consumo (kWh)</t>
  </si>
  <si>
    <t>Consumo de calor, vapor, frío</t>
  </si>
  <si>
    <t>TOTAL EMISIONES INDIRECTAS ELECTRICIDAD</t>
  </si>
  <si>
    <r>
      <t>Electricidad vehículos</t>
    </r>
    <r>
      <rPr>
        <b/>
        <vertAlign val="superscript"/>
        <sz val="10"/>
        <color indexed="9"/>
        <rFont val="Arial Narrow"/>
        <family val="2"/>
      </rPr>
      <t>(2)</t>
    </r>
  </si>
  <si>
    <t xml:space="preserve"> % INDIRECTAS</t>
  </si>
  <si>
    <t>Calor, vapor, frío, aire comprimido</t>
  </si>
  <si>
    <r>
      <t>Se incluyen emisiones de CH</t>
    </r>
    <r>
      <rPr>
        <vertAlign val="subscript"/>
        <sz val="11"/>
        <rFont val="Arial Narrow"/>
        <family val="2"/>
      </rPr>
      <t>4</t>
    </r>
    <r>
      <rPr>
        <sz val="11"/>
        <rFont val="Arial Narrow"/>
        <family val="2"/>
      </rPr>
      <t xml:space="preserve"> y N</t>
    </r>
    <r>
      <rPr>
        <vertAlign val="subscript"/>
        <sz val="11"/>
        <rFont val="Arial Narrow"/>
        <family val="2"/>
      </rPr>
      <t>2</t>
    </r>
    <r>
      <rPr>
        <sz val="11"/>
        <rFont val="Arial Narrow"/>
        <family val="2"/>
      </rPr>
      <t>O.
Se revisan y actualizan las fuentes de algunos de los factores de emisión CO</t>
    </r>
    <r>
      <rPr>
        <vertAlign val="subscript"/>
        <sz val="11"/>
        <rFont val="Arial Narrow"/>
        <family val="2"/>
      </rPr>
      <t>2</t>
    </r>
    <r>
      <rPr>
        <sz val="11"/>
        <rFont val="Arial Narrow"/>
        <family val="2"/>
      </rPr>
      <t xml:space="preserve"> considerados anteriormente.
Se modifica el desglose de actividades emisoras consideradas.</t>
    </r>
  </si>
  <si>
    <r>
      <t xml:space="preserve">Tipo de Combustible </t>
    </r>
    <r>
      <rPr>
        <b/>
        <vertAlign val="superscript"/>
        <sz val="10"/>
        <color indexed="9"/>
        <rFont val="Arial Narrow"/>
        <family val="2"/>
      </rPr>
      <t>(2)</t>
    </r>
  </si>
  <si>
    <t>Factor emisión</t>
  </si>
  <si>
    <t>Opción A.1: Cantidad de combustible consumido</t>
  </si>
  <si>
    <r>
      <t xml:space="preserve">Categoría de vehículo </t>
    </r>
    <r>
      <rPr>
        <b/>
        <vertAlign val="superscript"/>
        <sz val="10"/>
        <color indexed="9"/>
        <rFont val="Arial Narrow"/>
        <family val="2"/>
      </rPr>
      <t>(1)</t>
    </r>
  </si>
  <si>
    <r>
      <t xml:space="preserve">Otros </t>
    </r>
    <r>
      <rPr>
        <b/>
        <vertAlign val="superscript"/>
        <sz val="10"/>
        <color indexed="9"/>
        <rFont val="Arial Narrow"/>
        <family val="2"/>
      </rPr>
      <t>(4)</t>
    </r>
  </si>
  <si>
    <r>
      <t xml:space="preserve">Otros </t>
    </r>
    <r>
      <rPr>
        <b/>
        <vertAlign val="superscript"/>
        <sz val="10"/>
        <color indexed="9"/>
        <rFont val="Arial Narrow"/>
        <family val="2"/>
      </rPr>
      <t>(1)</t>
    </r>
  </si>
  <si>
    <t>EMISIONES DIRECTAS (ALCANCE 1)</t>
  </si>
  <si>
    <t>Otro</t>
  </si>
  <si>
    <r>
      <t>Recarga / Uso</t>
    </r>
    <r>
      <rPr>
        <b/>
        <vertAlign val="superscript"/>
        <sz val="10"/>
        <color theme="0"/>
        <rFont val="Arial Narrow"/>
        <family val="2"/>
      </rPr>
      <t>(2)</t>
    </r>
    <r>
      <rPr>
        <b/>
        <sz val="10"/>
        <color theme="0"/>
        <rFont val="Arial Narrow"/>
        <family val="2"/>
      </rPr>
      <t xml:space="preserve">
(kg)</t>
    </r>
  </si>
  <si>
    <r>
      <t>Recarga equipo</t>
    </r>
    <r>
      <rPr>
        <b/>
        <vertAlign val="superscript"/>
        <sz val="10"/>
        <color theme="0"/>
        <rFont val="Arial Narrow"/>
        <family val="2"/>
      </rPr>
      <t xml:space="preserve"> </t>
    </r>
    <r>
      <rPr>
        <b/>
        <sz val="10"/>
        <color theme="0"/>
        <rFont val="Arial Narrow"/>
        <family val="2"/>
      </rPr>
      <t>(kg)</t>
    </r>
    <r>
      <rPr>
        <b/>
        <vertAlign val="superscript"/>
        <sz val="10"/>
        <color theme="0"/>
        <rFont val="Arial Narrow"/>
        <family val="2"/>
      </rPr>
      <t>(2)</t>
    </r>
  </si>
  <si>
    <t>No considero la biomasa porque se engloba en instalaciones fijas</t>
  </si>
  <si>
    <r>
      <t xml:space="preserve">    Nombre de la comercializadora suministradora de energía</t>
    </r>
    <r>
      <rPr>
        <b/>
        <vertAlign val="superscript"/>
        <sz val="10"/>
        <color indexed="9"/>
        <rFont val="Arial Narrow"/>
        <family val="2"/>
      </rPr>
      <t>(1)</t>
    </r>
  </si>
  <si>
    <r>
      <t>¿Dispone de Garantía de Origen (GdO)?</t>
    </r>
    <r>
      <rPr>
        <b/>
        <vertAlign val="superscript"/>
        <sz val="10"/>
        <color theme="0"/>
        <rFont val="Arial Narrow"/>
        <family val="2"/>
      </rPr>
      <t>(2)</t>
    </r>
  </si>
  <si>
    <r>
      <t>Nombre de la comercializadora suministradora de energía</t>
    </r>
    <r>
      <rPr>
        <b/>
        <vertAlign val="superscript"/>
        <sz val="10"/>
        <color indexed="9"/>
        <rFont val="Arial Narrow"/>
        <family val="2"/>
      </rPr>
      <t>(1)</t>
    </r>
  </si>
  <si>
    <r>
      <t xml:space="preserve">  Factor emisión 
     </t>
    </r>
    <r>
      <rPr>
        <b/>
        <sz val="9"/>
        <color theme="0"/>
        <rFont val="Arial Narrow"/>
        <family val="2"/>
      </rPr>
      <t>kg CO</t>
    </r>
    <r>
      <rPr>
        <b/>
        <vertAlign val="subscript"/>
        <sz val="9"/>
        <color theme="0"/>
        <rFont val="Arial Narrow"/>
        <family val="2"/>
      </rPr>
      <t>2</t>
    </r>
    <r>
      <rPr>
        <b/>
        <sz val="9"/>
        <color theme="0"/>
        <rFont val="Arial Narrow"/>
        <family val="2"/>
      </rPr>
      <t>e/kWh</t>
    </r>
  </si>
  <si>
    <t>EMISIONES INDIRECTAS POR ENERGÍA COMPRADA</t>
  </si>
  <si>
    <r>
      <t xml:space="preserve">EMISIONES DIRECTAS 
</t>
    </r>
    <r>
      <rPr>
        <b/>
        <sz val="9"/>
        <color indexed="9"/>
        <rFont val="Arial Narrow"/>
        <family val="2"/>
      </rPr>
      <t>(ALCANCE 1)</t>
    </r>
  </si>
  <si>
    <t>ALCANCE 1</t>
  </si>
  <si>
    <t>ALCANCE 2</t>
  </si>
  <si>
    <r>
      <t>Electricidad edificios</t>
    </r>
    <r>
      <rPr>
        <b/>
        <vertAlign val="superscript"/>
        <sz val="10"/>
        <color indexed="9"/>
        <rFont val="Arial Narrow"/>
        <family val="2"/>
      </rPr>
      <t>(2)</t>
    </r>
  </si>
  <si>
    <t>2. Hoja de trabajo. Consumos</t>
  </si>
  <si>
    <t>3. Instalaciones fijas</t>
  </si>
  <si>
    <t>4. Vehículos y maquinaria</t>
  </si>
  <si>
    <t>5. Emisiones fugitivas</t>
  </si>
  <si>
    <r>
      <t>t CO</t>
    </r>
    <r>
      <rPr>
        <vertAlign val="subscript"/>
        <sz val="11"/>
        <color indexed="8"/>
        <rFont val="Arial Narrow"/>
        <family val="2"/>
      </rPr>
      <t xml:space="preserve">2 </t>
    </r>
    <r>
      <rPr>
        <sz val="11"/>
        <color indexed="8"/>
        <rFont val="Arial Narrow"/>
        <family val="2"/>
      </rPr>
      <t>e</t>
    </r>
  </si>
  <si>
    <r>
      <t>Desplegables</t>
    </r>
    <r>
      <rPr>
        <i/>
        <sz val="11"/>
        <color theme="1"/>
        <rFont val="Calibri"/>
        <family val="2"/>
        <scheme val="minor"/>
      </rPr>
      <t xml:space="preserve"> (los mismos para todos los años)</t>
    </r>
  </si>
  <si>
    <t>AB ENERGÍA 1903, S.L.</t>
  </si>
  <si>
    <t>ABOUTWHITE SL</t>
  </si>
  <si>
    <t>ACCIONA GREEN ENERGY DEVELOPMENTS SL</t>
  </si>
  <si>
    <t>ACTIVA COMERCIALIZADORA DE ENERGIA SL</t>
  </si>
  <si>
    <t>ADEINNOVA ENERGIA S.L</t>
  </si>
  <si>
    <t>ADELFAS ENERGIA SL</t>
  </si>
  <si>
    <t>ADS ENERGY 8.0 SL</t>
  </si>
  <si>
    <t>ADURIZ ENERGÍA, SLU</t>
  </si>
  <si>
    <t>AGRI-ENERGIA, S.A.</t>
  </si>
  <si>
    <t>ALPEX IBERICA DE ENERGIA, S.L.U</t>
  </si>
  <si>
    <t>ALPIQ ENERGIA ESPAÑA SAU</t>
  </si>
  <si>
    <t>ALUMBRA CORPORACIÓN, S.L.</t>
  </si>
  <si>
    <t>AQUI ENERGIA</t>
  </si>
  <si>
    <t>ARACAN ENERGIA S.L.</t>
  </si>
  <si>
    <t>ARSUS ENERGIA, S.L</t>
  </si>
  <si>
    <t>ATENCO ENERGIA SL</t>
  </si>
  <si>
    <t>ATLAS ENERGIA COMERCIAL, S.L.</t>
  </si>
  <si>
    <t>AUDAX RENOVABLES, S.A</t>
  </si>
  <si>
    <t>AVANZALIA ENERGIA COMERCIALIZADORA SA</t>
  </si>
  <si>
    <t>AXPO IBERIA S.L.</t>
  </si>
  <si>
    <t>BARPER FRANCHISING, S.L.</t>
  </si>
  <si>
    <t>BASSOLS ENERGIA COMERCIAL, S.L</t>
  </si>
  <si>
    <t>BIOWATIO COMERCIALIZADORA ENERGÉTICA SLU</t>
  </si>
  <si>
    <t>BP GAS EUROPE SA</t>
  </si>
  <si>
    <t>BULB ENERGIA IBERICA SL</t>
  </si>
  <si>
    <t>CAPITAL ENERGY COMERCIALIZADORA, S.L.U</t>
  </si>
  <si>
    <t>CATGAS ENERGIA SA</t>
  </si>
  <si>
    <t>CEPSA COMERCIAL PETROLEO S.A.</t>
  </si>
  <si>
    <t>CEPSA GAS Y ELECTRICIDAD, S.A.U.</t>
  </si>
  <si>
    <t>CIDE HCENERGÍA S.A.U</t>
  </si>
  <si>
    <t>CIMA ENERGIA COMERCIALIZADORA SL</t>
  </si>
  <si>
    <t>COMERCIALIZADORA DE ELECTRICIDAD Y GAS DEL MEDITERRÁNEO S.L</t>
  </si>
  <si>
    <t>COMERCIALIZADORA DE ENERGIA DIRECTA SL</t>
  </si>
  <si>
    <t>COMERCIALIZADORA ELECTRICA DE CADIZ, S.A.U</t>
  </si>
  <si>
    <t>COMERCIALIZADORA ELECTRICA DEL SURESTE</t>
  </si>
  <si>
    <t>COMERCIALIZADORA ELECTRICA PENINSULAR S.L.</t>
  </si>
  <si>
    <t>COMERCIALIZADORA ELECTRICA TALAYUELAS S.L</t>
  </si>
  <si>
    <t>COMERCIALIZADORA LERSA, S.L.</t>
  </si>
  <si>
    <t>COMERCIALIZADORA TORRES ENERGIA, S.L.</t>
  </si>
  <si>
    <t>CONECTA ENERGIA VERDE, S.L.</t>
  </si>
  <si>
    <t>CONECTA2 ENERGIA, S.L.</t>
  </si>
  <si>
    <t>COOP VALENCIANA ELECTRODISTRIBUIDORA DE FUERZA Y ALUMBRADO SERRALLO</t>
  </si>
  <si>
    <t>COOPERATIVA ELECTRICA DE CASTELLAR, S.C.V (COMERC)</t>
  </si>
  <si>
    <t>COX ENERGÍA COMERCIALIZADORA ESPAÑA S.L.U.</t>
  </si>
  <si>
    <t>CYE ENERGIA SL</t>
  </si>
  <si>
    <t>DAIMUZ ENERGÍA S.L.</t>
  </si>
  <si>
    <t>DISA ENERGIA ELECTRICA S.L.</t>
  </si>
  <si>
    <t>DOMESTICA GAS Y ELECTRICIDAD SLU</t>
  </si>
  <si>
    <t>DREUE ELECTRIC, S.L.U</t>
  </si>
  <si>
    <t>ECOLUZ ENERGIA, SL</t>
  </si>
  <si>
    <t>EDP ESPAÑA, S.A</t>
  </si>
  <si>
    <t>EKILUZ ENERGÍA COMERCIALIZADORA, S.L.</t>
  </si>
  <si>
    <t>ELECNOVA SIGLO XXI SL</t>
  </si>
  <si>
    <t>ELECTED ENERGY, S.L -</t>
  </si>
  <si>
    <t>ELECTIAPLUS COMERCIALIZADORA DE ENERGIA S.L.U</t>
  </si>
  <si>
    <t>ELECTRA AVELLANA COMERCIAL, S.L</t>
  </si>
  <si>
    <t>ELECTRA ENERGIA, S.A.</t>
  </si>
  <si>
    <t>ELECTRA NORTE ENERGÍA, S.A.</t>
  </si>
  <si>
    <t>ELECTRICA DE CHERA, SCV</t>
  </si>
  <si>
    <t>ELECTRICA DE GUADASSUAR COOP V</t>
  </si>
  <si>
    <t>ELECTRICA DE GUIXES ENERGIA, SL</t>
  </si>
  <si>
    <t>ELECTRICA DE SOT DE CHERA SCV</t>
  </si>
  <si>
    <t>ELECTRICA DE VINALESA SOCIEDAD COOPERATIVA VALENCIANA</t>
  </si>
  <si>
    <t>ELÉCTRICA VAQUER ENERGIA, S.A</t>
  </si>
  <si>
    <t>ELEGA ENERGIA SL</t>
  </si>
  <si>
    <t>ELEVA 2 COMERCIALIZADORA, S.L</t>
  </si>
  <si>
    <t>E-LUZ ENERGY SOLUTIONS, S.L.</t>
  </si>
  <si>
    <t>ENDESA ENERGÍA S.A.U.</t>
  </si>
  <si>
    <t>ENDI ENERGY TRADING SL</t>
  </si>
  <si>
    <t>ENERCOLUZ ENERGIA SL</t>
  </si>
  <si>
    <t>ENERGIA DLR COMERCIALIZADORA, SL</t>
  </si>
  <si>
    <t>ENERGÍA ECOLÓGICA ECONÓMICA, S.L.</t>
  </si>
  <si>
    <t>ENERGÍA GRAFENO S.L.</t>
  </si>
  <si>
    <t>ENERGÍA LIBRE COMERCIALIZADORA, S.L.</t>
  </si>
  <si>
    <t>ENERGIA NORDICA GAS Y ELECTRICIDAD</t>
  </si>
  <si>
    <t>ENERGIA NUFRI SL</t>
  </si>
  <si>
    <t>ENERGIA VIVA SPAIN, S.L.</t>
  </si>
  <si>
    <t>ENERGY BY COGEN S.L.U.</t>
  </si>
  <si>
    <t>ENERGY INTERSOL 15, S.L.</t>
  </si>
  <si>
    <t>ENERGY STROM XXI SL</t>
  </si>
  <si>
    <t>ENERGYA VM GESTION DE ENERGÍA, S.L</t>
  </si>
  <si>
    <t>ENERXIA GALEGA MAIS SLU</t>
  </si>
  <si>
    <t>ENGIE ESPAÑA, S.L</t>
  </si>
  <si>
    <t>EPRESA ENERGÍA S.A.</t>
  </si>
  <si>
    <t>ESCANDINAVA DE ELECTRICIDAD, S.L.U</t>
  </si>
  <si>
    <t>ESTABANELL IMPULSA, S.A.U.</t>
  </si>
  <si>
    <t>FACTOR ENERGÍA ESPAÑA, S.A.</t>
  </si>
  <si>
    <t>FEED ENERGÍA, S.L.</t>
  </si>
  <si>
    <t>FENIE ENERGIA SA</t>
  </si>
  <si>
    <t>FORTIA ENERGIA S.L.</t>
  </si>
  <si>
    <t>FORZA  VILALTA GREEN ENERGY, S.L.</t>
  </si>
  <si>
    <t>GALP ENERGÍA ESPAÑA, S.A.U.</t>
  </si>
  <si>
    <t>GAOLANIA SERVICIOS SL</t>
  </si>
  <si>
    <t>GAS NATURAL COMERCIALIZADORA SA</t>
  </si>
  <si>
    <t>GASELEC DIVERSIFICACIÓN S.L.</t>
  </si>
  <si>
    <t>GEO ALTERNATIVA S.L.</t>
  </si>
  <si>
    <t>GEOATLANTER SA</t>
  </si>
  <si>
    <t>GERENTA ENERGÍA, S.L.U.</t>
  </si>
  <si>
    <t>GESTERNOVA, S.A</t>
  </si>
  <si>
    <t>GREEN POWER SUPPLY, S.L.U.</t>
  </si>
  <si>
    <t>GURBTEC ENERGIA, S.L.</t>
  </si>
  <si>
    <t>HELIOS ENERGÍA INTELIGENTE, S.L.</t>
  </si>
  <si>
    <t>HIDROELÉCTRICA EL CARMEN ENERGÍA, S.L</t>
  </si>
  <si>
    <t>HIDROELÉCTRICA LUMYMEY S.L.U.</t>
  </si>
  <si>
    <t>HOLALUZ-CLIDOM, S.A</t>
  </si>
  <si>
    <t>IBERELECTRICA COMERCIALIZADORA, SL</t>
  </si>
  <si>
    <t>IM3 ENERGIA SL</t>
  </si>
  <si>
    <t>INDEXO ENERGIA SL</t>
  </si>
  <si>
    <t>INER ENERGIA CASTILLA LA MANCHA SL</t>
  </si>
  <si>
    <t>IRIS ENERGÍA EFICIENTE S.A.</t>
  </si>
  <si>
    <t>JUAN ENERGY, S.L.</t>
  </si>
  <si>
    <t>KILOWATIOS VERDES S.L.</t>
  </si>
  <si>
    <t>LA UNIÓN ELECTRO INDUSTRIAL, S.L.U</t>
  </si>
  <si>
    <t>LIBERA ENERGIAS RENOVABLES, S.L</t>
  </si>
  <si>
    <t>LIDERA COMERCIALIZADORA ENERGIA, S.L.</t>
  </si>
  <si>
    <t>LOOP ELECTRICIDAD Y GAS, S.L</t>
  </si>
  <si>
    <t>LUZÍA ENERGÍA, S.L</t>
  </si>
  <si>
    <t>MEGARA ENERGIA SOC. COOP</t>
  </si>
  <si>
    <t>MULTIENERGIA VERDE, S.L.</t>
  </si>
  <si>
    <t>MY ENERGIA ONER S.L</t>
  </si>
  <si>
    <t>NABALIA ENERGIA 2000 S.A</t>
  </si>
  <si>
    <t>NATURGY RENOVABLES, S.LU.</t>
  </si>
  <si>
    <t>NEXUS ENERGIA SA</t>
  </si>
  <si>
    <t>NINOBE SERVICIOS ENERGÉTICOS, SL</t>
  </si>
  <si>
    <t>NOSA ENERXIA SCG</t>
  </si>
  <si>
    <t>NUEVA COMERCIALIZADORA ESPAÑOLA SL</t>
  </si>
  <si>
    <t>OCTOPUS ENERGY ESPAÑA, S.L.U.</t>
  </si>
  <si>
    <t>OHMIO ELECTRA, S.L.</t>
  </si>
  <si>
    <t>ON DEMAND FACILITIES, SLU</t>
  </si>
  <si>
    <t>PEPEENERGY, S.L.</t>
  </si>
  <si>
    <t>PLANETGY SL</t>
  </si>
  <si>
    <t>PLENA ENERGIA RENOVABLE, S.L.</t>
  </si>
  <si>
    <t>PROT ENERGIA COMERCIALIZACION, S.L</t>
  </si>
  <si>
    <t>RECICLAJES ECOLOGICOS NAGINI, S.L.</t>
  </si>
  <si>
    <t>RELUZCA ENERGÍA, S..L.</t>
  </si>
  <si>
    <t>RENEWABLE VENTURES SLU</t>
  </si>
  <si>
    <t>RENOVAE CONSULTING, S.L.</t>
  </si>
  <si>
    <t>REPSOL COMERCIALIZADORA DE ELECTRICIDAD Y GAS, S.L.U</t>
  </si>
  <si>
    <t>RESPIRA ENERGÍA ESPAÑA, S.L.</t>
  </si>
  <si>
    <t>RESPIRA ENERGÍA S.A</t>
  </si>
  <si>
    <t>ROFEICA ENERGIA, S.A</t>
  </si>
  <si>
    <t>ROMA ENERGÍAS S.L.</t>
  </si>
  <si>
    <t>RONDA OESTE ENERGÍA, S.L</t>
  </si>
  <si>
    <t>SAMPOL INGENIERIA Y OBRAS SA</t>
  </si>
  <si>
    <t>SERVIGAS S XXI SA</t>
  </si>
  <si>
    <t>SHELL ESPAÑA, S.A</t>
  </si>
  <si>
    <t>SIMPLES ENERGIA DE ESPAÑA, S.L.</t>
  </si>
  <si>
    <t>SISTEMAS URBANOS DE ENERGÍAS RENOVABLES S.L.</t>
  </si>
  <si>
    <t>SOLABRIA S.COOP. - ENERPLUS S.C.</t>
  </si>
  <si>
    <t>SOM ENERGIA SCCL</t>
  </si>
  <si>
    <t>STIN S.A</t>
  </si>
  <si>
    <t>SUMINISTROS ESPECIALES ALGINETENSES S.COOP V.</t>
  </si>
  <si>
    <t>SUNAIR ONE ENERGY S.L</t>
  </si>
  <si>
    <t>SUNAIR ONE HOME S.L</t>
  </si>
  <si>
    <t>SYDER COMERCIALIZADORA VERDE SL</t>
  </si>
  <si>
    <t>TAMECO ENERGIA, S.L.U.</t>
  </si>
  <si>
    <t>TELECOR S.A. UNIPERSONAL</t>
  </si>
  <si>
    <t>TELEFÓNICA SOLUCIONES DE INFORMÁTICA Y COMUNICACIONES DE ESPAÑA, S.A.U</t>
  </si>
  <si>
    <t>THE YELLOW ENERGY, S.L</t>
  </si>
  <si>
    <t>TOTALENERGIES CLIENTES S.A.U.</t>
  </si>
  <si>
    <t>TOTALENERGIES ELECTRICIDAD Y GAS ESPAÑA, S.A.U.</t>
  </si>
  <si>
    <t>TOTALENERGIES MERCADO ESPAÑA, S.A.U</t>
  </si>
  <si>
    <t>TU COMERCIALIZADORA DE ENERGÍA LUZ, DOS, TRES, S.L.</t>
  </si>
  <si>
    <t>UNIELECTRICA ENERGIA, S.A</t>
  </si>
  <si>
    <t>V3J INGENIERIA Y SERVICIOS, S.L</t>
  </si>
  <si>
    <t>VILLAR MIR ENERGÍA,S.L</t>
  </si>
  <si>
    <t>VISALIA ENERGIA S.L.</t>
  </si>
  <si>
    <t>VIVO ENERGIA FUTURA S.A</t>
  </si>
  <si>
    <t>VÓLTICO ENERGÍA SL</t>
  </si>
  <si>
    <t>WATIO WHOLESALE, S.L</t>
  </si>
  <si>
    <t>WIND TO MARKET S.A</t>
  </si>
  <si>
    <t>WOMBBAT ENERGY S.L</t>
  </si>
  <si>
    <t>ZULUX ENERGIA SL</t>
  </si>
  <si>
    <t>Etiquetado restante de comercializadoras que han efectuado redenciones de GdO</t>
  </si>
  <si>
    <t>Etiquetado de comercializadoras que no han efectuado redenciones de GdO</t>
  </si>
  <si>
    <t>Fuente</t>
  </si>
  <si>
    <t>B.    TRANSPORTE FERROVIARIO, MARÍTIMO Y AÉREO EN VEHÍCULOS SOBRE LOS QUE LA ORGANIZACIÓN TIENE CONTROL</t>
  </si>
  <si>
    <t>En este apartado además de considerar fugas de gases de efecto invernadero de otro tipo de equipos (como los de conmutación de alta tensión, o los de de extinción de incendios), también se considerarán las emisiones de determinados gases cuya liberación a la atmósfera se produce como consecuencia de su propio uso (como los anestésicos) en cuyo caso se considera que la cantidad empleada es equivalente a la cantidad liberada.</t>
  </si>
  <si>
    <t>Etiquetado de comercializadoras</t>
  </si>
  <si>
    <t>B.   Transporte ferroviario, marítimo y aéreo que controla la organización (emisiones directas o de alcance 1)</t>
  </si>
  <si>
    <t>Electricidad y otras energías</t>
  </si>
  <si>
    <r>
      <t>Tipo de maquinaria</t>
    </r>
    <r>
      <rPr>
        <b/>
        <vertAlign val="superscript"/>
        <sz val="10"/>
        <color indexed="9"/>
        <rFont val="Arial Narrow"/>
        <family val="2"/>
      </rPr>
      <t>(1)</t>
    </r>
  </si>
  <si>
    <r>
      <t>Otros</t>
    </r>
    <r>
      <rPr>
        <b/>
        <vertAlign val="superscript"/>
        <sz val="10"/>
        <color indexed="9"/>
        <rFont val="Arial Narrow"/>
        <family val="2"/>
      </rPr>
      <t xml:space="preserve"> (2)</t>
    </r>
  </si>
  <si>
    <t>Turismos (M1)</t>
  </si>
  <si>
    <t>Furgonetas y furgones (N1)</t>
  </si>
  <si>
    <t>Camiones y autobuses (N2, N3, M2, M3)</t>
  </si>
  <si>
    <t>Ciclomotores y motocicletas (L)</t>
  </si>
  <si>
    <r>
      <t xml:space="preserve">EMISIONES INDIRECTAS ELECTRICIDAD Y OTRAS ENERGÍAS
</t>
    </r>
    <r>
      <rPr>
        <b/>
        <sz val="9"/>
        <color indexed="9"/>
        <rFont val="Arial Narrow"/>
        <family val="2"/>
      </rPr>
      <t>(ALCANCE 2)</t>
    </r>
  </si>
  <si>
    <r>
      <t>Gasóleo (</t>
    </r>
    <r>
      <rPr>
        <sz val="10"/>
        <color theme="1"/>
        <rFont val="Arial Narrow"/>
        <family val="2"/>
      </rPr>
      <t>l)</t>
    </r>
  </si>
  <si>
    <t>EMISIONES INDIRECTAS POR LA COMPRA DE ELECTRICIDAD Y OTRAS ENERGÍAS (ALCANCE 2)</t>
  </si>
  <si>
    <t>EMISIONES DIRECTAS (ALCANCE 1)
EMISIONES INDIRECTAS POR LA COMPRA DE ELECTRICIDAD Y OTRAS ENERGÍAS (ALCANCE 2)</t>
  </si>
  <si>
    <t xml:space="preserve">                                           EMISIONES INDIRECTAS POR LA COMPRA DE ELECTRICIDAD Y OTRAS ENERGÍAS</t>
  </si>
  <si>
    <r>
      <t>t CO</t>
    </r>
    <r>
      <rPr>
        <b/>
        <vertAlign val="subscript"/>
        <sz val="11"/>
        <color indexed="9"/>
        <rFont val="Arial Narrow"/>
        <family val="2"/>
      </rPr>
      <t>2</t>
    </r>
  </si>
  <si>
    <r>
      <t>kg CH</t>
    </r>
    <r>
      <rPr>
        <b/>
        <vertAlign val="subscript"/>
        <sz val="11"/>
        <color indexed="9"/>
        <rFont val="Arial Narrow"/>
        <family val="2"/>
      </rPr>
      <t>4</t>
    </r>
  </si>
  <si>
    <r>
      <t>kg N</t>
    </r>
    <r>
      <rPr>
        <b/>
        <vertAlign val="subscript"/>
        <sz val="11"/>
        <color indexed="9"/>
        <rFont val="Arial Narrow"/>
        <family val="2"/>
      </rPr>
      <t>2</t>
    </r>
    <r>
      <rPr>
        <b/>
        <sz val="11"/>
        <color indexed="9"/>
        <rFont val="Arial Narrow"/>
        <family val="2"/>
      </rPr>
      <t>O</t>
    </r>
  </si>
  <si>
    <r>
      <t>t CO</t>
    </r>
    <r>
      <rPr>
        <b/>
        <vertAlign val="subscript"/>
        <sz val="11"/>
        <color indexed="9"/>
        <rFont val="Arial Narrow"/>
        <family val="2"/>
      </rPr>
      <t>2</t>
    </r>
    <r>
      <rPr>
        <b/>
        <sz val="11"/>
        <color indexed="9"/>
        <rFont val="Arial Narrow"/>
        <family val="2"/>
      </rPr>
      <t>e</t>
    </r>
  </si>
  <si>
    <t xml:space="preserve"> - Valores de los factores de emisión y unidades en las que se expresan</t>
  </si>
  <si>
    <t xml:space="preserve">Consumo de combustibles en equipos de transporte, tales como vehículos de motor, camiones, barcos, que pertenecen o son controladas por la organización. Además, se incluyen en esta pestaña los consumos de combustible de la maquinaria móvil (tractores, motosierras, etc.).
</t>
  </si>
  <si>
    <t>Consumo de combustibles debido al transporte de pasajeros y/o de mercancías que realiza la organización a través de vehículos rodados que son propiedad de la organización, o sobre los que tiene control.</t>
  </si>
  <si>
    <t>C.   Funcionamiento de maquinaria móvil (tractores, motosierras, etc.)</t>
  </si>
  <si>
    <t>Tenga en cuenta que en caso de que su organización disponga de instalaciones para la generación de energía renovable para su autoconsumo, su nivel de consumo proveniente la red eléctrica general y/o de combustibles fósiles se reducirá y este hecho tendrá una repercusión directa en el resultado final de la huella de carbono. Sin embargo, el consumo o generación de energía renovable no “resta” emisiones ya que, por concepto, la huella de carbono es la suma de gases de efecto invernadero emitidos.</t>
  </si>
  <si>
    <t>Emisiones dir. (alcance 1)</t>
  </si>
  <si>
    <t>Emisiones ind. electricidad (alcance 2)</t>
  </si>
  <si>
    <t>Biogás (kg)**</t>
  </si>
  <si>
    <t>1.   INSTALACIONES FIJAS</t>
  </si>
  <si>
    <t>Se aplican descuentos mínimos exigidos por la legislación (y en gasóleo se tiene en cuenta en los FAME)</t>
  </si>
  <si>
    <t>Redondear 3 unidades</t>
  </si>
  <si>
    <r>
      <t>CO</t>
    </r>
    <r>
      <rPr>
        <vertAlign val="subscript"/>
        <sz val="10"/>
        <color theme="1"/>
        <rFont val="Arial Narrow"/>
        <family val="2"/>
      </rPr>
      <t>2</t>
    </r>
    <r>
      <rPr>
        <sz val="10"/>
        <color theme="1"/>
        <rFont val="Arial Narrow"/>
        <family val="2"/>
      </rPr>
      <t xml:space="preserve"> (kg/l)</t>
    </r>
  </si>
  <si>
    <r>
      <t>CH</t>
    </r>
    <r>
      <rPr>
        <vertAlign val="subscript"/>
        <sz val="10"/>
        <color theme="1"/>
        <rFont val="Arial Narrow"/>
        <family val="2"/>
      </rPr>
      <t>4</t>
    </r>
    <r>
      <rPr>
        <sz val="10"/>
        <color theme="1"/>
        <rFont val="Arial Narrow"/>
        <family val="2"/>
      </rPr>
      <t xml:space="preserve"> (g/l)</t>
    </r>
  </si>
  <si>
    <r>
      <t>N</t>
    </r>
    <r>
      <rPr>
        <vertAlign val="subscript"/>
        <sz val="10"/>
        <color theme="1"/>
        <rFont val="Arial Narrow"/>
        <family val="2"/>
      </rPr>
      <t>2</t>
    </r>
    <r>
      <rPr>
        <sz val="10"/>
        <color theme="1"/>
        <rFont val="Arial Narrow"/>
        <family val="2"/>
      </rPr>
      <t>O (g/l)</t>
    </r>
  </si>
  <si>
    <t>Factores de emisión por gases</t>
  </si>
  <si>
    <t>Resultados por gases desglosados según actividades</t>
  </si>
  <si>
    <t>Datos generales del municipio</t>
  </si>
  <si>
    <r>
      <rPr>
        <sz val="12"/>
        <rFont val="Arial Narrow"/>
        <family val="2"/>
      </rPr>
      <t xml:space="preserve">Para un adecuado uso de la calculadora puede ayudarse del documento </t>
    </r>
    <r>
      <rPr>
        <u/>
        <sz val="12"/>
        <color rgb="FF0070C0"/>
        <rFont val="Arial Narrow"/>
        <family val="2"/>
      </rPr>
      <t>Instrucciones de uso de la calculadora de huella de carbono</t>
    </r>
    <r>
      <rPr>
        <sz val="12"/>
        <color theme="3"/>
        <rFont val="Arial Narrow"/>
        <family val="2"/>
      </rPr>
      <t xml:space="preserve">.
</t>
    </r>
  </si>
  <si>
    <t>1. Datos del municipio</t>
  </si>
  <si>
    <t>PROVINCIA</t>
  </si>
  <si>
    <t>SUPERFICIE</t>
  </si>
  <si>
    <r>
      <t>km</t>
    </r>
    <r>
      <rPr>
        <vertAlign val="superscript"/>
        <sz val="11"/>
        <color indexed="8"/>
        <rFont val="Arial Narrow"/>
        <family val="2"/>
      </rPr>
      <t>2</t>
    </r>
  </si>
  <si>
    <t>Nº HABITANTES</t>
  </si>
  <si>
    <t>hab</t>
  </si>
  <si>
    <t xml:space="preserve">  Nº de habitantes</t>
  </si>
  <si>
    <t>NOMBRE DELMUNICIPIO</t>
  </si>
  <si>
    <t xml:space="preserve">                                          DATOS GENERALES DEL MUNICIPIO</t>
  </si>
  <si>
    <t>En el caso de haber calculado la huella de carbono de su ayuntamiento para otros años anteriores, indique a continuación cuáles son y los valores de huella de carbono de alcance 1+2 obtenidos. Comience a introducir los datos por el AÑO 1.</t>
  </si>
  <si>
    <r>
      <t>AÑO</t>
    </r>
    <r>
      <rPr>
        <b/>
        <sz val="10"/>
        <color indexed="9"/>
        <rFont val="Arial Narrow"/>
        <family val="2"/>
      </rPr>
      <t xml:space="preserve"> cálculo</t>
    </r>
  </si>
  <si>
    <r>
      <rPr>
        <b/>
        <sz val="12"/>
        <color indexed="9"/>
        <rFont val="Arial Narrow"/>
        <family val="2"/>
      </rPr>
      <t xml:space="preserve">HC </t>
    </r>
    <r>
      <rPr>
        <b/>
        <sz val="10"/>
        <color indexed="9"/>
        <rFont val="Arial Narrow"/>
        <family val="2"/>
      </rPr>
      <t>año cálculo</t>
    </r>
  </si>
  <si>
    <r>
      <t>t CO</t>
    </r>
    <r>
      <rPr>
        <b/>
        <vertAlign val="subscript"/>
        <sz val="12"/>
        <color indexed="8"/>
        <rFont val="Arial Narrow"/>
        <family val="2"/>
      </rPr>
      <t xml:space="preserve">2 </t>
    </r>
    <r>
      <rPr>
        <b/>
        <sz val="12"/>
        <color indexed="8"/>
        <rFont val="Arial Narrow"/>
        <family val="2"/>
      </rPr>
      <t>e</t>
    </r>
  </si>
  <si>
    <t>Albacete</t>
  </si>
  <si>
    <t>Alicante/Alacant</t>
  </si>
  <si>
    <t>Almería</t>
  </si>
  <si>
    <t>Araba/Álava</t>
  </si>
  <si>
    <t>Asturias</t>
  </si>
  <si>
    <t>Ávila</t>
  </si>
  <si>
    <t>Badajoz</t>
  </si>
  <si>
    <t>Balears, Illes</t>
  </si>
  <si>
    <t>Barcelona</t>
  </si>
  <si>
    <t>Bizkaia</t>
  </si>
  <si>
    <t>Burgos</t>
  </si>
  <si>
    <t>Cáceres</t>
  </si>
  <si>
    <t>Cádiz</t>
  </si>
  <si>
    <t>Cantabria</t>
  </si>
  <si>
    <t>Castellón/Castelló</t>
  </si>
  <si>
    <t>Ceuta y Melilla</t>
  </si>
  <si>
    <t>Ciudad Real</t>
  </si>
  <si>
    <t>Córdoba</t>
  </si>
  <si>
    <t>Coruña, A</t>
  </si>
  <si>
    <t>Cuenca</t>
  </si>
  <si>
    <t>Gipuzkoa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</si>
  <si>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</si>
  <si>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</si>
  <si>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</si>
  <si>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</si>
  <si>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</si>
  <si>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</si>
  <si>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</si>
  <si>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</si>
  <si>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</si>
  <si>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</si>
  <si>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</si>
  <si>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</si>
  <si>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</si>
  <si>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</si>
  <si>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</si>
  <si>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</si>
  <si>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</si>
  <si>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Rioja, La</t>
  </si>
  <si>
    <t>Salamanca</t>
  </si>
  <si>
    <t>Santa Cruz de Tenerife</t>
  </si>
  <si>
    <t>Segovia</t>
  </si>
  <si>
    <t>Sevilla</t>
  </si>
  <si>
    <t>Soria</t>
  </si>
  <si>
    <t>Tarragona</t>
  </si>
  <si>
    <t>Teruel</t>
  </si>
  <si>
    <t>Toledo</t>
  </si>
  <si>
    <t>Valencia/Valéncia</t>
  </si>
  <si>
    <t>Valladolid</t>
  </si>
  <si>
    <t>Zamora</t>
  </si>
  <si>
    <t>Zaragoza</t>
  </si>
  <si>
    <t>Provincia</t>
  </si>
  <si>
    <t>Habitantes</t>
  </si>
  <si>
    <t>Superficie</t>
  </si>
  <si>
    <t>habitantes</t>
  </si>
  <si>
    <t>Emisiones relativas (t CO2/hab)</t>
  </si>
  <si>
    <t>Evolución RELATIVA HABITANTES</t>
  </si>
  <si>
    <t>DATOS DE AÑOS ANTERIORES</t>
  </si>
  <si>
    <r>
      <t xml:space="preserve">En esta hoja de </t>
    </r>
    <r>
      <rPr>
        <b/>
        <sz val="11"/>
        <rFont val="Arial Narrow"/>
        <family val="2"/>
      </rPr>
      <t>cumplimentación voluntaria</t>
    </r>
    <r>
      <rPr>
        <sz val="11"/>
        <rFont val="Arial Narrow"/>
        <family val="2"/>
      </rPr>
      <t xml:space="preserve"> puede incluir los </t>
    </r>
    <r>
      <rPr>
        <b/>
        <sz val="11"/>
        <rFont val="Arial Narrow"/>
        <family val="2"/>
      </rPr>
      <t>cálculos auxiliares</t>
    </r>
    <r>
      <rPr>
        <sz val="11"/>
        <rFont val="Arial Narrow"/>
        <family val="2"/>
      </rPr>
      <t xml:space="preserve"> necesarios para obtener los </t>
    </r>
    <r>
      <rPr>
        <b/>
        <sz val="11"/>
        <rFont val="Arial Narrow"/>
        <family val="2"/>
      </rPr>
      <t>datos de consumo</t>
    </r>
    <r>
      <rPr>
        <sz val="11"/>
        <rFont val="Arial Narrow"/>
        <family val="2"/>
      </rPr>
      <t xml:space="preserve"> anuales. Si lo prefiere puede entregar esta información en un documento aparte. Estos cálculos servirán para </t>
    </r>
    <r>
      <rPr>
        <b/>
        <sz val="11"/>
        <rFont val="Arial Narrow"/>
        <family val="2"/>
      </rPr>
      <t xml:space="preserve">facilitar su trabajo de recopilación de datos </t>
    </r>
    <r>
      <rPr>
        <sz val="11"/>
        <rFont val="Arial Narrow"/>
        <family val="2"/>
      </rPr>
      <t xml:space="preserve">y </t>
    </r>
    <r>
      <rPr>
        <b/>
        <sz val="11"/>
        <rFont val="Arial Narrow"/>
        <family val="2"/>
      </rPr>
      <t>el cotejo de los consumos</t>
    </r>
    <r>
      <rPr>
        <sz val="11"/>
        <rFont val="Arial Narrow"/>
        <family val="2"/>
      </rPr>
      <t xml:space="preserve"> por parte del Registro de huella de carbono, compensación y proyectos de absorción de dióxido de carbono. </t>
    </r>
  </si>
  <si>
    <r>
      <t xml:space="preserve">En el caso excepcional en el que alguno de los </t>
    </r>
    <r>
      <rPr>
        <b/>
        <sz val="11"/>
        <rFont val="Arial Narrow"/>
        <family val="2"/>
      </rPr>
      <t>combustibles que emplee su organización no se encontrase entre los que se ofrecen en la herramienta</t>
    </r>
    <r>
      <rPr>
        <sz val="11"/>
        <rFont val="Arial Narrow"/>
        <family val="2"/>
      </rPr>
      <t>, también puede emplear esta hoja para añadir los siguientes datos:</t>
    </r>
  </si>
  <si>
    <r>
      <t xml:space="preserve">En cuanto a los </t>
    </r>
    <r>
      <rPr>
        <b/>
        <sz val="11"/>
        <rFont val="Arial Narrow"/>
        <family val="2"/>
      </rPr>
      <t>datos de consumo</t>
    </r>
    <r>
      <rPr>
        <sz val="11"/>
        <rFont val="Arial Narrow"/>
        <family val="2"/>
      </rPr>
      <t xml:space="preserve"> podría considerar los siguientes bloques:</t>
    </r>
  </si>
  <si>
    <r>
      <t xml:space="preserve"> - </t>
    </r>
    <r>
      <rPr>
        <u/>
        <sz val="11"/>
        <rFont val="Arial Narrow"/>
        <family val="2"/>
      </rPr>
      <t>Electricidad</t>
    </r>
    <r>
      <rPr>
        <sz val="11"/>
        <rFont val="Arial Narrow"/>
        <family val="2"/>
      </rPr>
      <t>: datos mensuales o bimensuales de las facturas de la comercializadora de electricidad.</t>
    </r>
  </si>
  <si>
    <t>Nombre del municipio</t>
  </si>
  <si>
    <r>
      <rPr>
        <b/>
        <i/>
        <u/>
        <sz val="13"/>
        <color rgb="FF69613B"/>
        <rFont val="Arial Narrow"/>
        <family val="2"/>
      </rPr>
      <t>Resultados</t>
    </r>
    <r>
      <rPr>
        <b/>
        <i/>
        <sz val="13"/>
        <color rgb="FF69613B"/>
        <rFont val="Arial Narrow"/>
        <family val="2"/>
      </rPr>
      <t xml:space="preserve"> (</t>
    </r>
    <r>
      <rPr>
        <i/>
        <sz val="13"/>
        <color rgb="FF69613B"/>
        <rFont val="Arial Narrow"/>
        <family val="2"/>
      </rPr>
      <t xml:space="preserve">el dato a introducir en el </t>
    </r>
    <r>
      <rPr>
        <b/>
        <i/>
        <sz val="13"/>
        <color rgb="FF69613B"/>
        <rFont val="Arial Narrow"/>
        <family val="2"/>
      </rPr>
      <t xml:space="preserve">formulario </t>
    </r>
    <r>
      <rPr>
        <i/>
        <sz val="13"/>
        <color rgb="FF69613B"/>
        <rFont val="Arial Narrow"/>
        <family val="2"/>
      </rPr>
      <t xml:space="preserve">en caso de solicitar la inscripción en el Registro es el expresado en </t>
    </r>
    <r>
      <rPr>
        <b/>
        <i/>
        <sz val="13"/>
        <color rgb="FF69613B"/>
        <rFont val="Arial Narrow"/>
        <family val="2"/>
      </rPr>
      <t>t CO</t>
    </r>
    <r>
      <rPr>
        <b/>
        <i/>
        <vertAlign val="subscript"/>
        <sz val="13"/>
        <color rgb="FF69613B"/>
        <rFont val="Arial Narrow"/>
        <family val="2"/>
      </rPr>
      <t>2</t>
    </r>
    <r>
      <rPr>
        <b/>
        <i/>
        <sz val="13"/>
        <color rgb="FF69613B"/>
        <rFont val="Arial Narrow"/>
        <family val="2"/>
      </rPr>
      <t>e)</t>
    </r>
  </si>
  <si>
    <r>
      <rPr>
        <vertAlign val="superscript"/>
        <sz val="9"/>
        <rFont val="Arial Narrow"/>
        <family val="2"/>
      </rPr>
      <t xml:space="preserve">(1) </t>
    </r>
    <r>
      <rPr>
        <sz val="9"/>
        <rFont val="Arial Narrow"/>
        <family val="2"/>
      </rPr>
      <t>Las emisiones de los vehículos eléctricos se engloban en emisiones indirectas debidas al consumo de electricidad.</t>
    </r>
  </si>
  <si>
    <r>
      <rPr>
        <vertAlign val="superscript"/>
        <sz val="9"/>
        <rFont val="Arial Narrow"/>
        <family val="2"/>
      </rPr>
      <t xml:space="preserve">(2) </t>
    </r>
    <r>
      <rPr>
        <sz val="9"/>
        <rFont val="Arial Narrow"/>
        <family val="2"/>
      </rPr>
      <t>Para años anteriores a 2021 las emisiones debidas al consumo eléctrico solo tienen en cuenta el CO</t>
    </r>
    <r>
      <rPr>
        <vertAlign val="subscript"/>
        <sz val="9"/>
        <rFont val="Arial Narrow"/>
        <family val="2"/>
      </rPr>
      <t>2</t>
    </r>
    <r>
      <rPr>
        <sz val="9"/>
        <rFont val="Arial Narrow"/>
        <family val="2"/>
      </rPr>
      <t xml:space="preserve"> y no otros GEI</t>
    </r>
  </si>
  <si>
    <r>
      <t>* Indique la cantidad de gas natural consumida en kWh</t>
    </r>
    <r>
      <rPr>
        <vertAlign val="subscript"/>
        <sz val="10"/>
        <rFont val="Arial Narrow"/>
        <family val="2"/>
      </rPr>
      <t>PCS</t>
    </r>
    <r>
      <rPr>
        <sz val="10"/>
        <rFont val="Arial Narrow"/>
        <family val="2"/>
      </rPr>
      <t xml:space="preserve"> (Poder Calorífico Superior) ya que el factor de emisión del gas natural está expresado en kgCO</t>
    </r>
    <r>
      <rPr>
        <vertAlign val="subscript"/>
        <sz val="10"/>
        <rFont val="Arial Narrow"/>
        <family val="2"/>
      </rPr>
      <t>2</t>
    </r>
    <r>
      <rPr>
        <sz val="10"/>
        <rFont val="Arial Narrow"/>
        <family val="2"/>
      </rPr>
      <t>/kWh</t>
    </r>
    <r>
      <rPr>
        <vertAlign val="subscript"/>
        <sz val="10"/>
        <rFont val="Arial Narrow"/>
        <family val="2"/>
      </rPr>
      <t>PCS</t>
    </r>
    <r>
      <rPr>
        <sz val="10"/>
        <rFont val="Arial Narrow"/>
        <family val="2"/>
      </rPr>
      <t>.</t>
    </r>
  </si>
  <si>
    <t>Consumo de combustibles en instalaciones fijas como calderas, turbinas, etc. que pertenecen o son controladas por el ayuntamiento.</t>
  </si>
  <si>
    <r>
      <rPr>
        <u/>
        <sz val="11"/>
        <rFont val="Arial Narrow"/>
        <family val="2"/>
      </rPr>
      <t>Tipo de combustible</t>
    </r>
    <r>
      <rPr>
        <sz val="11"/>
        <rFont val="Arial Narrow"/>
        <family val="2"/>
      </rPr>
      <t>: a partir del año 2019, y debido a la entrada en vigor del Real Decreto 639/2016, de 9 de diciembre, no encontrará en el desplegable de “Tipo de combustible” las opciones “Gasolina” o “Gasóleo” sino las denominaciones de las mezclas de dichos combustibles con la correspondiente proporción “bio” (E5, B7, etc.).
Si en su factura aparece el dato de combustible como gasolina o gasóleo A (no se especifica la proporción de biocombustible), deberá escoger la opción más conservadora que en caso de ser gasolina será «E5», y en caso de ser gasóleo A, será «B7».</t>
    </r>
  </si>
  <si>
    <r>
      <rPr>
        <sz val="11"/>
        <rFont val="Arial Narrow"/>
        <family val="2"/>
      </rPr>
      <t xml:space="preserve">Los datos necesarios son: </t>
    </r>
    <r>
      <rPr>
        <u/>
        <sz val="11"/>
        <rFont val="Arial Narrow"/>
        <family val="2"/>
      </rPr>
      <t>categoría de vehículo</t>
    </r>
    <r>
      <rPr>
        <sz val="11"/>
        <rFont val="Arial Narrow"/>
        <family val="2"/>
      </rPr>
      <t xml:space="preserve">, </t>
    </r>
    <r>
      <rPr>
        <u/>
        <sz val="11"/>
        <rFont val="Arial Narrow"/>
        <family val="2"/>
      </rPr>
      <t>tipo</t>
    </r>
    <r>
      <rPr>
        <sz val="11"/>
        <rFont val="Arial Narrow"/>
        <family val="2"/>
      </rPr>
      <t xml:space="preserve"> y </t>
    </r>
    <r>
      <rPr>
        <u/>
        <sz val="11"/>
        <rFont val="Arial Narrow"/>
        <family val="2"/>
      </rPr>
      <t>cantidad</t>
    </r>
    <r>
      <rPr>
        <sz val="11"/>
        <rFont val="Arial Narrow"/>
        <family val="2"/>
      </rPr>
      <t xml:space="preserve"> de </t>
    </r>
    <r>
      <rPr>
        <u/>
        <sz val="11"/>
        <rFont val="Arial Narrow"/>
        <family val="2"/>
      </rPr>
      <t>combustible</t>
    </r>
    <r>
      <rPr>
        <sz val="11"/>
        <rFont val="Arial Narrow"/>
        <family val="2"/>
      </rPr>
      <t>.</t>
    </r>
  </si>
  <si>
    <r>
      <rPr>
        <vertAlign val="superscript"/>
        <sz val="10"/>
        <rFont val="Arial Narrow"/>
        <family val="2"/>
      </rPr>
      <t>(1)</t>
    </r>
    <r>
      <rPr>
        <sz val="10"/>
        <rFont val="Arial Narrow"/>
        <family val="2"/>
      </rPr>
      <t>Categoría de vehículo según la clasificación de vehículos la UNECE (United Nations Economic Commission for Europe):</t>
    </r>
    <r>
      <rPr>
        <sz val="10"/>
        <color rgb="FF0000FF"/>
        <rFont val="Arial Narrow"/>
        <family val="2"/>
      </rPr>
      <t xml:space="preserve"> </t>
    </r>
    <r>
      <rPr>
        <u/>
        <sz val="10"/>
        <color rgb="FF0000FF"/>
        <rFont val="Arial Narrow"/>
        <family val="2"/>
      </rPr>
      <t>https://unece.org/classification-and-definition-vehicles</t>
    </r>
  </si>
  <si>
    <r>
      <t xml:space="preserve"> -</t>
    </r>
    <r>
      <rPr>
        <i/>
        <sz val="10"/>
        <rFont val="Arial Narrow"/>
        <family val="2"/>
      </rPr>
      <t xml:space="preserve"> Turismos (M1)</t>
    </r>
    <r>
      <rPr>
        <sz val="10"/>
        <rFont val="Arial Narrow"/>
        <family val="2"/>
      </rPr>
      <t>: vehículos de transporte de pasajeros de hasta 8 asientos (M1)</t>
    </r>
  </si>
  <si>
    <r>
      <t xml:space="preserve"> - </t>
    </r>
    <r>
      <rPr>
        <i/>
        <sz val="10"/>
        <rFont val="Arial Narrow"/>
        <family val="2"/>
      </rPr>
      <t>Furgonetas y furgones (N1)</t>
    </r>
    <r>
      <rPr>
        <sz val="10"/>
        <rFont val="Arial Narrow"/>
        <family val="2"/>
      </rPr>
      <t>: vehículos de mercancías de menos de 3,5 toneladas (N1)</t>
    </r>
  </si>
  <si>
    <r>
      <t xml:space="preserve"> - </t>
    </r>
    <r>
      <rPr>
        <i/>
        <sz val="10"/>
        <rFont val="Arial Narrow"/>
        <family val="2"/>
      </rPr>
      <t>Camiones y autobuses (N2, N3, M2, M3)</t>
    </r>
    <r>
      <rPr>
        <sz val="10"/>
        <rFont val="Arial Narrow"/>
        <family val="2"/>
      </rPr>
      <t>: vehículos de mercancías de más de 3,5 toneladas (N2, N3) y Autobuses (M2, M3)</t>
    </r>
  </si>
  <si>
    <r>
      <t xml:space="preserve"> - </t>
    </r>
    <r>
      <rPr>
        <i/>
        <sz val="10"/>
        <rFont val="Arial Narrow"/>
        <family val="2"/>
      </rPr>
      <t>Ciclomotores y motocicletas (L)</t>
    </r>
    <r>
      <rPr>
        <sz val="10"/>
        <rFont val="Arial Narrow"/>
        <family val="2"/>
      </rPr>
      <t>: categorías L1e, L2e, L3e, L4e, L5e, L6e, L7e</t>
    </r>
  </si>
  <si>
    <r>
      <rPr>
        <vertAlign val="superscript"/>
        <sz val="10"/>
        <rFont val="Arial Narrow"/>
        <family val="2"/>
      </rPr>
      <t>(2)</t>
    </r>
    <r>
      <rPr>
        <sz val="10"/>
        <rFont val="Arial Narrow"/>
        <family val="2"/>
      </rPr>
      <t>Si en su factura la denominación del combustible es gasolina o gasóleo (no se especifica la proporción de biocombustible), deberá escoger la opción más conservadora que en caso de ser gasolina será «E5», y en caso de ser gasóleo A, será «B7».</t>
    </r>
  </si>
  <si>
    <r>
      <rPr>
        <vertAlign val="superscript"/>
        <sz val="10"/>
        <rFont val="Arial Narrow"/>
        <family val="2"/>
      </rPr>
      <t>(3)</t>
    </r>
    <r>
      <rPr>
        <sz val="10"/>
        <rFont val="Arial Narrow"/>
        <family val="2"/>
      </rPr>
      <t xml:space="preserve">Cantidad de combustible expresada en las unidades indicadas en la columna “Tipo de combustible”. Si solo dispone del dato en euros gastados en combustible en ese periodo, se recomienda realizar la conversión a litros consumidos a partir de los precios que aparecen en el geoportal de hidrocarburos </t>
    </r>
    <r>
      <rPr>
        <sz val="10"/>
        <color theme="3"/>
        <rFont val="Arial Narrow"/>
        <family val="2"/>
      </rPr>
      <t>(</t>
    </r>
    <r>
      <rPr>
        <u/>
        <sz val="10"/>
        <color indexed="12"/>
        <rFont val="Arial Narrow"/>
        <family val="2"/>
      </rPr>
      <t>https://energia.gob.es/es-es/Servicios/Paginas/consultasdecarburantes.aspx</t>
    </r>
    <r>
      <rPr>
        <sz val="10"/>
        <rFont val="Arial Narrow"/>
        <family val="2"/>
      </rPr>
      <t>)</t>
    </r>
  </si>
  <si>
    <r>
      <rPr>
        <vertAlign val="superscript"/>
        <sz val="10"/>
        <rFont val="Arial Narrow"/>
        <family val="2"/>
      </rPr>
      <t xml:space="preserve">(4) </t>
    </r>
    <r>
      <rPr>
        <sz val="10"/>
        <rFont val="Arial Narrow"/>
        <family val="2"/>
      </rPr>
      <t>Si el combustible empleado no es uno de los disponibles en el desplegable y ha indicado la opción “</t>
    </r>
    <r>
      <rPr>
        <i/>
        <sz val="10"/>
        <rFont val="Arial Narrow"/>
        <family val="2"/>
      </rPr>
      <t>Otro (ud)</t>
    </r>
    <r>
      <rPr>
        <sz val="10"/>
        <rFont val="Arial Narrow"/>
        <family val="2"/>
      </rPr>
      <t xml:space="preserve">”, deberá introducir en estas columnas los factores de emisión teniendo en cuenta que las unidades en que se expresen deben ser coherentes con las unidades en las que se cuantifique la cantidad de combustible consumido. Además, deberá indicar en la pestaña </t>
    </r>
    <r>
      <rPr>
        <i/>
        <sz val="10"/>
        <rFont val="Arial Narrow"/>
        <family val="2"/>
      </rPr>
      <t xml:space="preserve">2. Hoja de trabajo. Consumos </t>
    </r>
    <r>
      <rPr>
        <sz val="10"/>
        <rFont val="Arial Narrow"/>
        <family val="2"/>
      </rPr>
      <t>el nombre del combustible, la fuente de donde se extraen sus factores de emisión, así como sus valores y unidades en las que se expresan.</t>
    </r>
  </si>
  <si>
    <r>
      <t xml:space="preserve">No deben considerarse en este apartado los viajes </t>
    </r>
    <r>
      <rPr>
        <i/>
        <sz val="11"/>
        <rFont val="Arial Narrow"/>
        <family val="2"/>
      </rPr>
      <t>in itinere</t>
    </r>
    <r>
      <rPr>
        <sz val="11"/>
        <rFont val="Arial Narrow"/>
        <family val="2"/>
      </rPr>
      <t xml:space="preserve"> de los empleados, los viajes de negocio en medios que no son propios, etc.</t>
    </r>
  </si>
  <si>
    <r>
      <rPr>
        <vertAlign val="superscript"/>
        <sz val="10"/>
        <rFont val="Arial Narrow"/>
        <family val="2"/>
      </rPr>
      <t xml:space="preserve">(1) </t>
    </r>
    <r>
      <rPr>
        <sz val="10"/>
        <rFont val="Arial Narrow"/>
        <family val="2"/>
      </rPr>
      <t>Si el combustible empleado no es uno de los disponibles en el desplegable y ha indicado la opción “</t>
    </r>
    <r>
      <rPr>
        <i/>
        <sz val="10"/>
        <rFont val="Arial Narrow"/>
        <family val="2"/>
      </rPr>
      <t>Otro (ud)</t>
    </r>
    <r>
      <rPr>
        <sz val="10"/>
        <rFont val="Arial Narrow"/>
        <family val="2"/>
      </rPr>
      <t xml:space="preserve">”, deberá introducir en estas columnas los factores de emisión teniendo en cuenta que las unidades en que se expresen deben ser coherentes con las unidades en las que se cuantifique la cantidad de combustible consumido. Además, deberá indicar en la pestaña </t>
    </r>
    <r>
      <rPr>
        <i/>
        <sz val="10"/>
        <rFont val="Arial Narrow"/>
        <family val="2"/>
      </rPr>
      <t xml:space="preserve">2. Hoja de trabajo. Consumos </t>
    </r>
    <r>
      <rPr>
        <sz val="10"/>
        <rFont val="Arial Narrow"/>
        <family val="2"/>
      </rPr>
      <t>el nombre del combustible, la fuente de donde se extraen sus factores de emisión, así como sus valores y unidades en las que se expresan.</t>
    </r>
  </si>
  <si>
    <r>
      <t xml:space="preserve">–  </t>
    </r>
    <r>
      <rPr>
        <i/>
        <sz val="10"/>
        <rFont val="Arial Narrow"/>
        <family val="2"/>
      </rPr>
      <t>Maquinaria móvil agrícola</t>
    </r>
    <r>
      <rPr>
        <sz val="10"/>
        <rFont val="Arial Narrow"/>
        <family val="2"/>
      </rPr>
      <t xml:space="preserve">: Actividad que contempla las emisiones relativas a la maquinaria empleada en el sector agrícola: tractores, motocultoras y cosechadoras (SNAP 08.06.).
</t>
    </r>
  </si>
  <si>
    <r>
      <t xml:space="preserve">– </t>
    </r>
    <r>
      <rPr>
        <i/>
        <sz val="10"/>
        <rFont val="Arial Narrow"/>
        <family val="2"/>
      </rPr>
      <t xml:space="preserve"> Maquinaria forestal</t>
    </r>
    <r>
      <rPr>
        <sz val="10"/>
        <rFont val="Arial Narrow"/>
        <family val="2"/>
      </rPr>
      <t>: Actividad que contempla las emisiones relativas a la maquinaria móvil para uso forestal. Dentro de esta categoría se contemplan las siguientes operaciones: repoblación forestal, arreglo y conservación de caminos forestales, apertura y conservación de cortafuegos, talas y otras actividades forestales (SNAP 08.07.).</t>
    </r>
  </si>
  <si>
    <r>
      <rPr>
        <vertAlign val="superscript"/>
        <sz val="10"/>
        <rFont val="Arial Narrow"/>
        <family val="2"/>
      </rPr>
      <t xml:space="preserve">(2) </t>
    </r>
    <r>
      <rPr>
        <sz val="10"/>
        <rFont val="Arial Narrow"/>
        <family val="2"/>
      </rPr>
      <t>Si el combustible empleado no es uno de los disponibles en el desplegable y ha indicado la opción “</t>
    </r>
    <r>
      <rPr>
        <i/>
        <sz val="10"/>
        <rFont val="Arial Narrow"/>
        <family val="2"/>
      </rPr>
      <t>Otro (ud)</t>
    </r>
    <r>
      <rPr>
        <sz val="10"/>
        <rFont val="Arial Narrow"/>
        <family val="2"/>
      </rPr>
      <t xml:space="preserve">”, deberá introducir en estas columnas los factores de emisión teniendo en cuenta que las unidades en que se expresen deben ser coherentes con las unidades en las que se cuantifique la cantidad de combustible consumido. Además, deberá indicar en la pestaña </t>
    </r>
    <r>
      <rPr>
        <i/>
        <sz val="10"/>
        <rFont val="Arial Narrow"/>
        <family val="2"/>
      </rPr>
      <t xml:space="preserve">2. Hoja de trabajo. Consumos </t>
    </r>
    <r>
      <rPr>
        <sz val="10"/>
        <rFont val="Arial Narrow"/>
        <family val="2"/>
      </rPr>
      <t>el nombre del combustible, la fuente de donde se extraen sus factores de emisión, así como sus valores y unidades en las que se expresan.</t>
    </r>
  </si>
  <si>
    <r>
      <rPr>
        <vertAlign val="superscript"/>
        <sz val="10"/>
        <rFont val="Arial Narrow"/>
        <family val="2"/>
      </rPr>
      <t>(1)</t>
    </r>
    <r>
      <rPr>
        <sz val="10"/>
        <rFont val="Arial Narrow"/>
        <family val="2"/>
      </rPr>
      <t xml:space="preserve">Las tipologías de maquinaria se definen de la siguiente manera (Sistema Español de Inventarios: </t>
    </r>
    <r>
      <rPr>
        <u/>
        <sz val="10"/>
        <color indexed="12"/>
        <rFont val="Arial Narrow"/>
        <family val="2"/>
      </rPr>
      <t>https://www.miteco.gob.es/es/calidad-y-evaluacion-ambiental/temas/sistema-espanol-de-inventario-sei-/08060708-maquinaria-movil_tcm30-456063.pdf</t>
    </r>
    <r>
      <rPr>
        <sz val="10"/>
        <color theme="3"/>
        <rFont val="Arial Narrow"/>
        <family val="2"/>
      </rPr>
      <t>):</t>
    </r>
    <r>
      <rPr>
        <u/>
        <sz val="10"/>
        <color indexed="12"/>
        <rFont val="Arial Narrow"/>
        <family val="2"/>
      </rPr>
      <t xml:space="preserve">
</t>
    </r>
  </si>
  <si>
    <r>
      <t>También se considerarán en esta categoría las emisiones de determinados gases cuya liberación a la atmósfera se produce como consecuencia de su propio uso (N</t>
    </r>
    <r>
      <rPr>
        <vertAlign val="subscript"/>
        <sz val="11"/>
        <rFont val="Arial Narrow"/>
        <family val="2"/>
      </rPr>
      <t>2</t>
    </r>
    <r>
      <rPr>
        <sz val="11"/>
        <rFont val="Arial Narrow"/>
        <family val="2"/>
      </rPr>
      <t>O y otros gases en anestesia general, N</t>
    </r>
    <r>
      <rPr>
        <vertAlign val="subscript"/>
        <sz val="11"/>
        <rFont val="Arial Narrow"/>
        <family val="2"/>
      </rPr>
      <t>2</t>
    </r>
    <r>
      <rPr>
        <sz val="11"/>
        <rFont val="Arial Narrow"/>
        <family val="2"/>
      </rPr>
      <t xml:space="preserve">O en propelentes alimentarios, etc.). </t>
    </r>
  </si>
  <si>
    <r>
      <rPr>
        <vertAlign val="superscript"/>
        <sz val="10"/>
        <rFont val="Arial Narrow"/>
        <family val="2"/>
      </rPr>
      <t>(2)</t>
    </r>
    <r>
      <rPr>
        <sz val="10"/>
        <rFont val="Arial Narrow"/>
        <family val="2"/>
      </rPr>
      <t xml:space="preserve">Cantidad de gas refrigerante adicionado (expresado en kg) durante el periodo de cálculo. </t>
    </r>
  </si>
  <si>
    <r>
      <rPr>
        <vertAlign val="superscript"/>
        <sz val="10"/>
        <rFont val="Arial Narrow"/>
        <family val="2"/>
      </rPr>
      <t xml:space="preserve">(1) </t>
    </r>
    <r>
      <rPr>
        <sz val="10"/>
        <rFont val="Arial Narrow"/>
        <family val="2"/>
      </rPr>
      <t xml:space="preserve">En caso de considerar otros gases no incluidos en el listado, puede consultar su PCA en el capítulo 8 del Quinto Informe de Evaluación del IPCC </t>
    </r>
    <r>
      <rPr>
        <sz val="10"/>
        <color theme="3"/>
        <rFont val="Arial Narrow"/>
        <family val="2"/>
      </rPr>
      <t>(</t>
    </r>
    <r>
      <rPr>
        <u/>
        <sz val="10"/>
        <color rgb="FF0000FF"/>
        <rFont val="Arial Narrow"/>
        <family val="2"/>
      </rPr>
      <t>https://www.ipcc.ch/site/assets/uploads/2018/02/WG1AR5_Chapter08_FINAL.pdf</t>
    </r>
    <r>
      <rPr>
        <sz val="10"/>
        <color theme="3"/>
        <rFont val="Arial Narrow"/>
        <family val="2"/>
      </rPr>
      <t xml:space="preserve">)
</t>
    </r>
    <r>
      <rPr>
        <sz val="10"/>
        <rFont val="Arial Narrow"/>
        <family val="2"/>
      </rPr>
      <t xml:space="preserve">Además, deberá indicar en la pestaña </t>
    </r>
    <r>
      <rPr>
        <i/>
        <sz val="10"/>
        <rFont val="Arial Narrow"/>
        <family val="2"/>
      </rPr>
      <t>2. Hoja de trabajo. Consumos</t>
    </r>
    <r>
      <rPr>
        <sz val="10"/>
        <rFont val="Arial Narrow"/>
        <family val="2"/>
      </rPr>
      <t xml:space="preserve"> el nombre de la mezcla y de cada uno de sus componentes así como la proporción en que aparecen en la mezcla, sus PCA y la fuente de información.</t>
    </r>
  </si>
  <si>
    <r>
      <rPr>
        <vertAlign val="superscript"/>
        <sz val="10"/>
        <rFont val="Arial Narrow"/>
        <family val="2"/>
      </rPr>
      <t xml:space="preserve">(2) </t>
    </r>
    <r>
      <rPr>
        <sz val="10"/>
        <rFont val="Arial Narrow"/>
        <family val="2"/>
      </rPr>
      <t>Cantidad expresada en kg de gas recargado en caso de “fuga” o consumido en caso de “uso”.</t>
    </r>
  </si>
  <si>
    <t>7. Electricidad y otras energías</t>
  </si>
  <si>
    <t>6. Información adicional</t>
  </si>
  <si>
    <t>8. Informe final: Resultados</t>
  </si>
  <si>
    <t>9. Factores de emisión</t>
  </si>
  <si>
    <t>10. Revisiones de la calculadora</t>
  </si>
  <si>
    <r>
      <t>En caso de que su comercializadora no sea ninguna de las que aparece en el listado, deberá indicar la opción "</t>
    </r>
    <r>
      <rPr>
        <i/>
        <sz val="11"/>
        <rFont val="Arial Narrow"/>
        <family val="2"/>
      </rPr>
      <t>Otras</t>
    </r>
    <r>
      <rPr>
        <sz val="11"/>
        <rFont val="Arial Narrow"/>
        <family val="2"/>
      </rPr>
      <t>". En caso de multisuministro, en lugar de desglosar los consumos según comercializadoras, puede si lo desea escoger la opción "</t>
    </r>
    <r>
      <rPr>
        <i/>
        <sz val="11"/>
        <rFont val="Arial Narrow"/>
        <family val="2"/>
      </rPr>
      <t>Varias comercializadoras</t>
    </r>
    <r>
      <rPr>
        <sz val="11"/>
        <rFont val="Arial Narrow"/>
        <family val="2"/>
      </rPr>
      <t>" y tendrá que indicar la suma de los kWh consumidos durante el año para todas las comercializadoras.</t>
    </r>
  </si>
  <si>
    <r>
      <rPr>
        <vertAlign val="superscript"/>
        <sz val="10"/>
        <rFont val="Arial Narrow"/>
        <family val="2"/>
      </rPr>
      <t>(1)</t>
    </r>
    <r>
      <rPr>
        <sz val="10"/>
        <rFont val="Arial Narrow"/>
        <family val="2"/>
      </rPr>
      <t>Comercializadora suministradora de electricidad que tiene contratada la organización durante el año de cálculo. Excepcionalmente se pueden dar dos casos en los que no se seleccione una comercializadora concreta y en ambos, se le aplicará el factor del mix correspondiente a las comercializadoras sin GdO del año correspondiente. 
 - Si  la comercializadora no fuera ninguna de las que aparecen en el desplegable o bien desconoce cuál (opción "</t>
    </r>
    <r>
      <rPr>
        <i/>
        <sz val="10"/>
        <rFont val="Arial Narrow"/>
        <family val="2"/>
      </rPr>
      <t>Otras</t>
    </r>
    <r>
      <rPr>
        <sz val="10"/>
        <rFont val="Arial Narrow"/>
        <family val="2"/>
      </rPr>
      <t>")
 - Si tiene contratada la electricidad con varias comercializadoras diferentes y, en lugar de desglosar los kWh consumidos en cada una de ellas, prefiere hacer la suma total (opción "</t>
    </r>
    <r>
      <rPr>
        <i/>
        <sz val="10"/>
        <rFont val="Arial Narrow"/>
        <family val="2"/>
      </rPr>
      <t>Varias comercializadoras</t>
    </r>
    <r>
      <rPr>
        <sz val="10"/>
        <rFont val="Arial Narrow"/>
        <family val="2"/>
      </rPr>
      <t>")</t>
    </r>
  </si>
  <si>
    <r>
      <rPr>
        <vertAlign val="superscript"/>
        <sz val="10"/>
        <rFont val="Arial Narrow"/>
        <family val="2"/>
      </rPr>
      <t xml:space="preserve">(2) </t>
    </r>
    <r>
      <rPr>
        <sz val="10"/>
        <rFont val="Arial Narrow"/>
        <family val="2"/>
      </rPr>
      <t>Acreditación, en formato electrónico, que asegura que un número determinado de megavatios-hora de energía eléctrica producidos en una central, en un periodo temporal determinado, han sido generados a partir de fuentes de energía renovables o de cogeneración de alta eficiencia.</t>
    </r>
  </si>
  <si>
    <r>
      <rPr>
        <vertAlign val="superscript"/>
        <sz val="10"/>
        <rFont val="Arial Narrow"/>
        <family val="2"/>
      </rPr>
      <t>(3)</t>
    </r>
    <r>
      <rPr>
        <sz val="10"/>
        <rFont val="Arial Narrow"/>
        <family val="2"/>
      </rPr>
      <t>Factor de mix eléctrico empleado por cada comercializadora para el año de estudio que expresa las emisiones de CO</t>
    </r>
    <r>
      <rPr>
        <vertAlign val="subscript"/>
        <sz val="10"/>
        <rFont val="Arial Narrow"/>
        <family val="2"/>
      </rPr>
      <t>2</t>
    </r>
    <r>
      <rPr>
        <sz val="10"/>
        <rFont val="Arial Narrow"/>
        <family val="2"/>
      </rPr>
      <t xml:space="preserve"> asociadas a la generación de la electricidad que se consume. Este dato aparecerá automáticamente en función del año y la comercializadora seleccionada (</t>
    </r>
    <r>
      <rPr>
        <u/>
        <sz val="10"/>
        <color indexed="12"/>
        <rFont val="Arial Narrow"/>
        <family val="2"/>
      </rPr>
      <t>https://gdo.cnmc.es/CNE/resumenGdo.do?anio</t>
    </r>
    <r>
      <rPr>
        <sz val="10"/>
        <rFont val="Arial Narrow"/>
        <family val="2"/>
      </rPr>
      <t>)</t>
    </r>
  </si>
  <si>
    <r>
      <t>A partir del año 2021 los factores de mix eléctricos (y las emisiones calculadas a partir de los mismos) se expresan en kg CO</t>
    </r>
    <r>
      <rPr>
        <vertAlign val="subscript"/>
        <sz val="10"/>
        <rFont val="Arial Narrow"/>
        <family val="2"/>
      </rPr>
      <t>2</t>
    </r>
    <r>
      <rPr>
        <sz val="10"/>
        <rFont val="Arial Narrow"/>
        <family val="2"/>
      </rPr>
      <t>e/kWh. Para años anteriores únicamente se dispone del dato expresado en kg CO2/kWh. Además, también a partir de 2021 y en el caso de comercializadoras que han efectuado redenciones de garantías de origen a sus clientes, estos factores se refieren al “etiquetado restante” que es el factor que resulta una vez se detraen estas redenciones.</t>
    </r>
  </si>
  <si>
    <r>
      <rPr>
        <vertAlign val="superscript"/>
        <sz val="10"/>
        <rFont val="Arial Narrow"/>
        <family val="2"/>
      </rPr>
      <t>(4)</t>
    </r>
    <r>
      <rPr>
        <sz val="10"/>
        <rFont val="Arial Narrow"/>
        <family val="2"/>
      </rPr>
      <t>A partir del año 2021 los resultados se expresan en kg CO</t>
    </r>
    <r>
      <rPr>
        <vertAlign val="subscript"/>
        <sz val="10"/>
        <rFont val="Arial Narrow"/>
        <family val="2"/>
      </rPr>
      <t>2</t>
    </r>
    <r>
      <rPr>
        <sz val="10"/>
        <rFont val="Arial Narrow"/>
        <family val="2"/>
      </rPr>
      <t>e. Para años anteriores únicamente se dispone del dato expresado en kg CO</t>
    </r>
    <r>
      <rPr>
        <vertAlign val="subscript"/>
        <sz val="10"/>
        <rFont val="Arial Narrow"/>
        <family val="2"/>
      </rPr>
      <t>2</t>
    </r>
    <r>
      <rPr>
        <sz val="10"/>
        <rFont val="Arial Narrow"/>
        <family val="2"/>
      </rPr>
      <t xml:space="preserve">. </t>
    </r>
  </si>
  <si>
    <r>
      <t>En caso de realizarse recargas de coches eléctricos o híbridos enchufables en electrolineras o puntos de recarga públicos, deberá indicar la opción “</t>
    </r>
    <r>
      <rPr>
        <i/>
        <sz val="11"/>
        <rFont val="Arial Narrow"/>
        <family val="2"/>
      </rPr>
      <t>Otras</t>
    </r>
    <r>
      <rPr>
        <sz val="11"/>
        <rFont val="Arial Narrow"/>
        <family val="2"/>
      </rPr>
      <t xml:space="preserve">” si desconoce cuál es la comercializadora que suministra la electricidad. Si las recargas se realizan en el lugar de trabajo pueden darse dos circunstancias: </t>
    </r>
  </si>
  <si>
    <r>
      <rPr>
        <vertAlign val="superscript"/>
        <sz val="10"/>
        <rFont val="Arial Narrow"/>
        <family val="2"/>
      </rPr>
      <t>(1)</t>
    </r>
    <r>
      <rPr>
        <sz val="10"/>
        <rFont val="Arial Narrow"/>
        <family val="2"/>
      </rPr>
      <t>Comercializadora suministradora de electricidad que tiene contratada la organización durante el año de cálculo. En caso de realizarse recargas en electrolineras o puntos de recarga públicos, deberá indicar la opción “</t>
    </r>
    <r>
      <rPr>
        <i/>
        <sz val="10"/>
        <rFont val="Arial Narrow"/>
        <family val="2"/>
      </rPr>
      <t>Otras</t>
    </r>
    <r>
      <rPr>
        <sz val="10"/>
        <rFont val="Arial Narrow"/>
        <family val="2"/>
      </rPr>
      <t>” si desconoce cuál es la comercializadora que suministra la electricidad.</t>
    </r>
  </si>
  <si>
    <r>
      <t>t CO</t>
    </r>
    <r>
      <rPr>
        <b/>
        <vertAlign val="subscript"/>
        <sz val="10"/>
        <color indexed="9"/>
        <rFont val="Arial Narrow"/>
        <family val="2"/>
      </rPr>
      <t>2</t>
    </r>
    <r>
      <rPr>
        <b/>
        <sz val="10"/>
        <color indexed="9"/>
        <rFont val="Arial Narrow"/>
        <family val="2"/>
      </rPr>
      <t>eq</t>
    </r>
  </si>
  <si>
    <r>
      <t>t CO</t>
    </r>
    <r>
      <rPr>
        <b/>
        <vertAlign val="subscript"/>
        <sz val="10"/>
        <color indexed="9"/>
        <rFont val="Arial Narrow"/>
        <family val="2"/>
      </rPr>
      <t>2</t>
    </r>
    <r>
      <rPr>
        <b/>
        <sz val="10"/>
        <color indexed="9"/>
        <rFont val="Arial Narrow"/>
        <family val="2"/>
      </rPr>
      <t>eq /habitante</t>
    </r>
  </si>
  <si>
    <t>EVOLUCIÓN - RESULTADOS ABSOLUTOS Y RELATIVOS</t>
  </si>
  <si>
    <r>
      <t xml:space="preserve">Las emisiones causadas por el uso de vehículos no incluidos en los límites del ayuntamiento no deberán considerarse en este apartado ya que serían emisiones "indirectas" (viajes </t>
    </r>
    <r>
      <rPr>
        <i/>
        <sz val="11"/>
        <rFont val="Arial Narrow"/>
        <family val="2"/>
      </rPr>
      <t>in itinere</t>
    </r>
    <r>
      <rPr>
        <sz val="11"/>
        <rFont val="Arial Narrow"/>
        <family val="2"/>
      </rPr>
      <t xml:space="preserve"> de los empleados, etc.). </t>
    </r>
  </si>
  <si>
    <t>Consumo de combustibles de la maquinaria móvil agrícola, forestal, comercial, institucional o industrial (tractores, motosierras, etc.) que es propiedad del ayuntamiento, o sobre la que tiene control.</t>
  </si>
  <si>
    <r>
      <t xml:space="preserve">Las emisiones causadas por el uso de vehículos no incluidos en los límites del ayuntamiento no deberán considerarse en este apartado ya que serían emisiones indirectas o de alcance 3 (viajes </t>
    </r>
    <r>
      <rPr>
        <i/>
        <sz val="11"/>
        <rFont val="Arial Narrow"/>
        <family val="2"/>
      </rPr>
      <t>in itinere</t>
    </r>
    <r>
      <rPr>
        <sz val="11"/>
        <rFont val="Arial Narrow"/>
        <family val="2"/>
      </rPr>
      <t xml:space="preserve"> de los empleados, viajes de negocio en medios que no son propios, etc.).</t>
    </r>
  </si>
  <si>
    <r>
      <t>Para el caso "</t>
    </r>
    <r>
      <rPr>
        <i/>
        <sz val="11"/>
        <rFont val="Arial Narrow"/>
        <family val="2"/>
      </rPr>
      <t>Transporte ferroviario</t>
    </r>
    <r>
      <rPr>
        <sz val="11"/>
        <rFont val="Arial Narrow"/>
        <family val="2"/>
      </rPr>
      <t>" el consumo de electricidad debe cumplimentarse en el apartado</t>
    </r>
    <r>
      <rPr>
        <i/>
        <sz val="11"/>
        <rFont val="Arial Narrow"/>
        <family val="2"/>
      </rPr>
      <t xml:space="preserve"> B. Consumo de electricidad en vehículos</t>
    </r>
    <r>
      <rPr>
        <sz val="11"/>
        <rFont val="Arial Narrow"/>
        <family val="2"/>
      </rPr>
      <t xml:space="preserve"> de la pestaña</t>
    </r>
    <r>
      <rPr>
        <i/>
        <sz val="11"/>
        <rFont val="Arial Narrow"/>
        <family val="2"/>
      </rPr>
      <t xml:space="preserve"> 7. Electricidad y otras energías</t>
    </r>
    <r>
      <rPr>
        <sz val="11"/>
        <rFont val="Arial Narrow"/>
        <family val="2"/>
      </rPr>
      <t>.</t>
    </r>
  </si>
  <si>
    <t xml:space="preserve">En este apartado solo se deben introducir los datos de consumo de los ferrocarriles (tren, metro, tranvía), embarcaciones y/o aeronaves que sean propiedad del ayuntamiento o sobre los que tiene control (alcance 1). </t>
  </si>
  <si>
    <t>Consumos de electricidad comprada para los edificios y/o vehículos que son propiedad del ayuntamiento, o sobre los que tiene control.</t>
  </si>
  <si>
    <r>
      <t>Los casos de autoconsumo en instalaciones propias deben reportarse en el apartado 6</t>
    </r>
    <r>
      <rPr>
        <i/>
        <sz val="11"/>
        <rFont val="Arial Narrow"/>
        <family val="2"/>
      </rPr>
      <t>. Información adicional (instalaciones propias de energía renovable)</t>
    </r>
    <r>
      <rPr>
        <sz val="11"/>
        <rFont val="Arial Narrow"/>
        <family val="2"/>
      </rPr>
      <t xml:space="preserve">. </t>
    </r>
  </si>
  <si>
    <r>
      <rPr>
        <u/>
        <sz val="11"/>
        <rFont val="Arial Narrow"/>
        <family val="2"/>
      </rPr>
      <t>En este caso no se proporcionan los valores de los factores de emisión</t>
    </r>
    <r>
      <rPr>
        <sz val="11"/>
        <rFont val="Arial Narrow"/>
        <family val="2"/>
      </rPr>
      <t>. El ayuntamiento deberá solicitar este dato para el año correspondiente a la compañía que le suministra esta energía (calor, vapor, frío, aire comprimido).</t>
    </r>
  </si>
  <si>
    <r>
      <rPr>
        <sz val="11"/>
        <rFont val="Arial Narrow"/>
        <family val="2"/>
      </rPr>
      <t>Capítulo 8 del Quinto Informe de Evaluación del IPCC (</t>
    </r>
    <r>
      <rPr>
        <u/>
        <sz val="11"/>
        <color indexed="12"/>
        <rFont val="Arial Narrow"/>
        <family val="2"/>
      </rPr>
      <t>https://www.ipcc.ch/site/assets/uploads/2018/02/WG1AR5_Chapter08_FINAL.pdf</t>
    </r>
    <r>
      <rPr>
        <sz val="11"/>
        <rFont val="Arial Narrow"/>
        <family val="2"/>
      </rPr>
      <t>)</t>
    </r>
  </si>
  <si>
    <r>
      <t xml:space="preserve">Cumplimente las hojas en orden (comenzando por la hoja </t>
    </r>
    <r>
      <rPr>
        <i/>
        <sz val="12"/>
        <rFont val="Arial Narrow"/>
        <family val="2"/>
      </rPr>
      <t xml:space="preserve">1. Datos generales del municipio) </t>
    </r>
    <r>
      <rPr>
        <sz val="12"/>
        <rFont val="Arial Narrow"/>
        <family val="2"/>
      </rPr>
      <t>y tenga en cuenta el siguiente código de colores:</t>
    </r>
  </si>
  <si>
    <r>
      <t>Pestaña "</t>
    </r>
    <r>
      <rPr>
        <b/>
        <sz val="11"/>
        <rFont val="Arial Narrow"/>
        <family val="2"/>
      </rPr>
      <t>Resultados</t>
    </r>
    <r>
      <rPr>
        <sz val="11"/>
        <rFont val="Arial Narrow"/>
        <family val="2"/>
      </rPr>
      <t>": se corrige un error en la interpretación de una posible reducción de la media móvil de cuatro años del ratio de emisiones.</t>
    </r>
  </si>
  <si>
    <r>
      <t>Pestaña "</t>
    </r>
    <r>
      <rPr>
        <b/>
        <sz val="11"/>
        <rFont val="Arial Narrow"/>
        <family val="2"/>
      </rPr>
      <t>Factores de emisión</t>
    </r>
    <r>
      <rPr>
        <sz val="11"/>
        <rFont val="Arial Narrow"/>
        <family val="2"/>
      </rPr>
      <t>": se incorporan los factores de emisión expresados en kg CO</t>
    </r>
    <r>
      <rPr>
        <vertAlign val="subscript"/>
        <sz val="11"/>
        <rFont val="Arial Narrow"/>
        <family val="2"/>
      </rPr>
      <t>2</t>
    </r>
    <r>
      <rPr>
        <sz val="11"/>
        <rFont val="Arial Narrow"/>
        <family val="2"/>
      </rPr>
      <t>/kg combustible para el CNG y el LNG para el transporte por carretera y se corrige el valor del factor de mix eléctrico de 2020 para la comercializadora Total Gas y Electricidad España, S.A.U.</t>
    </r>
  </si>
  <si>
    <r>
      <t>Pestaña "</t>
    </r>
    <r>
      <rPr>
        <b/>
        <sz val="11"/>
        <rFont val="Arial Narrow"/>
        <family val="2"/>
      </rPr>
      <t>Fluorados</t>
    </r>
    <r>
      <rPr>
        <sz val="11"/>
        <rFont val="Arial Narrow"/>
        <family val="2"/>
      </rPr>
      <t>": se añade el gas SF</t>
    </r>
    <r>
      <rPr>
        <vertAlign val="subscript"/>
        <sz val="11"/>
        <rFont val="Arial Narrow"/>
        <family val="2"/>
      </rPr>
      <t>6</t>
    </r>
    <r>
      <rPr>
        <sz val="11"/>
        <rFont val="Arial Narrow"/>
        <family val="2"/>
      </rPr>
      <t>.
Pestaña "</t>
    </r>
    <r>
      <rPr>
        <b/>
        <sz val="11"/>
        <rFont val="Arial Narrow"/>
        <family val="2"/>
      </rPr>
      <t>Electricidad</t>
    </r>
    <r>
      <rPr>
        <sz val="11"/>
        <rFont val="Arial Narrow"/>
        <family val="2"/>
      </rPr>
      <t>": se diferencian los dos tipos de garantías de origen de la electricidad, las GdO procedentes de fuentes de energía renovable y las GdO procedente de sistemas de cogeneración de alta eficiencia.
Pestaña "</t>
    </r>
    <r>
      <rPr>
        <b/>
        <sz val="11"/>
        <rFont val="Arial Narrow"/>
        <family val="2"/>
      </rPr>
      <t>Resultados</t>
    </r>
    <r>
      <rPr>
        <sz val="11"/>
        <rFont val="Arial Narrow"/>
        <family val="2"/>
      </rPr>
      <t>": corrección del resultado de emisiones de alcance 2 incluyendo los vehículos eléctricos. Se redondea a dos decimales el resultado de huella de carbono de alcance 1+2.
Pestaña "</t>
    </r>
    <r>
      <rPr>
        <b/>
        <sz val="11"/>
        <rFont val="Arial Narrow"/>
        <family val="2"/>
      </rPr>
      <t>Factores de emisió</t>
    </r>
    <r>
      <rPr>
        <sz val="11"/>
        <rFont val="Arial Narrow"/>
        <family val="2"/>
      </rPr>
      <t>n": actualización de los valores de los factores de emisión, de las densidades y de los PCI a partir del último Inventario de emisiones de gases de efecto invernadero de España. Años 1990-2019. Se añaden los factores de los mix eléctricos según comercializadoras del año 2020.
Pestaña "</t>
    </r>
    <r>
      <rPr>
        <b/>
        <sz val="11"/>
        <rFont val="Arial Narrow"/>
        <family val="2"/>
      </rPr>
      <t>Observaciones</t>
    </r>
    <r>
      <rPr>
        <sz val="11"/>
        <rFont val="Arial Narrow"/>
        <family val="2"/>
      </rPr>
      <t>": el factor de emisión del gas natural se expresa en kgCO</t>
    </r>
    <r>
      <rPr>
        <vertAlign val="subscript"/>
        <sz val="11"/>
        <rFont val="Arial Narrow"/>
        <family val="2"/>
      </rPr>
      <t>2</t>
    </r>
    <r>
      <rPr>
        <sz val="11"/>
        <rFont val="Arial Narrow"/>
        <family val="2"/>
      </rPr>
      <t>/kWh</t>
    </r>
    <r>
      <rPr>
        <vertAlign val="subscript"/>
        <sz val="11"/>
        <rFont val="Arial Narrow"/>
        <family val="2"/>
      </rPr>
      <t>PCS</t>
    </r>
    <r>
      <rPr>
        <sz val="11"/>
        <rFont val="Arial Narrow"/>
        <family val="2"/>
      </rPr>
      <t>.</t>
    </r>
  </si>
  <si>
    <r>
      <t>Pestaña "</t>
    </r>
    <r>
      <rPr>
        <b/>
        <sz val="11"/>
        <rFont val="Arial Narrow"/>
        <family val="2"/>
      </rPr>
      <t>Factores de emisión</t>
    </r>
    <r>
      <rPr>
        <sz val="11"/>
        <rFont val="Arial Narrow"/>
        <family val="2"/>
      </rPr>
      <t>": corrección del factor de emisión del gas natural expresado en kCO</t>
    </r>
    <r>
      <rPr>
        <vertAlign val="subscript"/>
        <sz val="11"/>
        <rFont val="Arial Narrow"/>
        <family val="2"/>
      </rPr>
      <t>2</t>
    </r>
    <r>
      <rPr>
        <sz val="11"/>
        <rFont val="Arial Narrow"/>
        <family val="2"/>
      </rPr>
      <t>/kWh</t>
    </r>
    <r>
      <rPr>
        <vertAlign val="subscript"/>
        <sz val="11"/>
        <rFont val="Arial Narrow"/>
        <family val="2"/>
      </rPr>
      <t>PCS</t>
    </r>
    <r>
      <rPr>
        <sz val="11"/>
        <rFont val="Arial Narrow"/>
        <family val="2"/>
      </rPr>
      <t>.</t>
    </r>
  </si>
  <si>
    <r>
      <t>Pestañas "</t>
    </r>
    <r>
      <rPr>
        <b/>
        <sz val="11"/>
        <rFont val="Arial Narrow"/>
        <family val="2"/>
      </rPr>
      <t>Transporte</t>
    </r>
    <r>
      <rPr>
        <sz val="11"/>
        <rFont val="Arial Narrow"/>
        <family val="2"/>
      </rPr>
      <t>" y "</t>
    </r>
    <r>
      <rPr>
        <b/>
        <sz val="11"/>
        <rFont val="Arial Narrow"/>
        <family val="2"/>
      </rPr>
      <t>Factores de emisión</t>
    </r>
    <r>
      <rPr>
        <sz val="11"/>
        <rFont val="Arial Narrow"/>
        <family val="2"/>
      </rPr>
      <t>": corrección del factor de emisión del gasóleo B para toda la serie histórica en base a la densidad especificada en el Real Decreto 1088/2010 y sin tener aplicar los objetivos obligatorios mínimos de biocarburantes en cómputo anual considerados en el Real Decreto 1085/2015 que afectarían únicamente al gasóleo A. El factor de emisión del gas natural se expresa en PCS empleando un factor de conversión para el paso de PCS a PCI de 0,901 (</t>
    </r>
    <r>
      <rPr>
        <i/>
        <sz val="11"/>
        <rFont val="Arial Narrow"/>
        <family val="2"/>
      </rPr>
      <t>Inventario Nacional de Emisiones de España</t>
    </r>
    <r>
      <rPr>
        <sz val="11"/>
        <rFont val="Arial Narrow"/>
        <family val="2"/>
      </rPr>
      <t>).
Pestaña "</t>
    </r>
    <r>
      <rPr>
        <b/>
        <sz val="11"/>
        <rFont val="Arial Narrow"/>
        <family val="2"/>
      </rPr>
      <t xml:space="preserve">Fluorados": </t>
    </r>
    <r>
      <rPr>
        <sz val="11"/>
        <rFont val="Arial Narrow"/>
        <family val="2"/>
      </rPr>
      <t>se añaden los preparados R-452A y R-453A.</t>
    </r>
  </si>
  <si>
    <r>
      <t>Pestaña "</t>
    </r>
    <r>
      <rPr>
        <b/>
        <sz val="11"/>
        <rFont val="Arial Narrow"/>
        <family val="2"/>
      </rPr>
      <t>Factores de emisión</t>
    </r>
    <r>
      <rPr>
        <sz val="11"/>
        <rFont val="Arial Narrow"/>
        <family val="2"/>
      </rPr>
      <t xml:space="preserve">": actualización de los valores de los factores de emisión y de los PCI a partir del </t>
    </r>
    <r>
      <rPr>
        <i/>
        <sz val="11"/>
        <rFont val="Arial Narrow"/>
        <family val="2"/>
      </rPr>
      <t xml:space="preserve">Inventario de emisiones de gases de efecto invernadero de España. Años 1990-2018 </t>
    </r>
    <r>
      <rPr>
        <sz val="11"/>
        <rFont val="Arial Narrow"/>
        <family val="2"/>
      </rPr>
      <t>y los factores de los mix eléctricos de las comercializadoras de electricidad publicados por la Comisión Nacional de los Mercados y la Competencia.
Pestaña "</t>
    </r>
    <r>
      <rPr>
        <b/>
        <sz val="11"/>
        <rFont val="Arial Narrow"/>
        <family val="2"/>
      </rPr>
      <t>Combustibles fósiles</t>
    </r>
    <r>
      <rPr>
        <sz val="11"/>
        <rFont val="Arial Narrow"/>
        <family val="2"/>
      </rPr>
      <t>": se actualiza la denominación de los combustibles en base a la nueva normativa europea sobre etiquetado para carburantes y vehículos.</t>
    </r>
  </si>
  <si>
    <r>
      <t>Pestaña</t>
    </r>
    <r>
      <rPr>
        <b/>
        <sz val="11"/>
        <rFont val="Arial Narrow"/>
        <family val="2"/>
      </rPr>
      <t xml:space="preserve"> "Fluorados"</t>
    </r>
    <r>
      <rPr>
        <sz val="11"/>
        <rFont val="Arial Narrow"/>
        <family val="2"/>
      </rPr>
      <t>: corrección de los PCG de los preparados HFC-152a y R-413A.</t>
    </r>
  </si>
  <si>
    <r>
      <t xml:space="preserve">Pestaña </t>
    </r>
    <r>
      <rPr>
        <b/>
        <sz val="11"/>
        <rFont val="Arial Narrow"/>
        <family val="2"/>
      </rPr>
      <t>"Electricidad</t>
    </r>
    <r>
      <rPr>
        <sz val="11"/>
        <rFont val="Arial Narrow"/>
        <family val="2"/>
      </rPr>
      <t>":  las Garantías de Origen de la electricidad (GdO) a las que se refiere esta calculadora son las que acreditan que la energía eléctrica generada proviene de fuentes renovables.</t>
    </r>
  </si>
  <si>
    <r>
      <t>Pestaña "</t>
    </r>
    <r>
      <rPr>
        <b/>
        <sz val="11"/>
        <rFont val="Arial Narrow"/>
        <family val="2"/>
      </rPr>
      <t>Climatización-Refrigeración</t>
    </r>
    <r>
      <rPr>
        <sz val="11"/>
        <rFont val="Arial Narrow"/>
        <family val="2"/>
      </rPr>
      <t>": se añade el preparado R-449A.
Pestaña "</t>
    </r>
    <r>
      <rPr>
        <b/>
        <sz val="11"/>
        <rFont val="Arial Narrow"/>
        <family val="2"/>
      </rPr>
      <t>Transporte</t>
    </r>
    <r>
      <rPr>
        <sz val="11"/>
        <rFont val="Arial Narrow"/>
        <family val="2"/>
      </rPr>
      <t>": se añade el combustible B7.
Pestaña "</t>
    </r>
    <r>
      <rPr>
        <b/>
        <sz val="11"/>
        <rFont val="Arial Narrow"/>
        <family val="2"/>
      </rPr>
      <t>Resultados</t>
    </r>
    <r>
      <rPr>
        <sz val="11"/>
        <rFont val="Arial Narrow"/>
        <family val="2"/>
      </rPr>
      <t>": se engloba la electricidad consumida por vehículos eléctricos y/o híbridos enchufables en las emisiones indirectas de alcance 2.</t>
    </r>
  </si>
  <si>
    <r>
      <t>Pestaña "</t>
    </r>
    <r>
      <rPr>
        <b/>
        <sz val="11"/>
        <rFont val="Arial Narrow"/>
        <family val="2"/>
      </rPr>
      <t>Factores de emisión</t>
    </r>
    <r>
      <rPr>
        <sz val="11"/>
        <rFont val="Arial Narrow"/>
        <family val="2"/>
      </rPr>
      <t>": se incorporan los factores de emisión para el año 2017 y se añade el gasóleo B como posible combustible de instalaciones fijas. Se corrigen los valores del PCG de los preparados R-407B, R-407F y R-442A.</t>
    </r>
  </si>
  <si>
    <r>
      <t>Pestaña "</t>
    </r>
    <r>
      <rPr>
        <b/>
        <sz val="11"/>
        <rFont val="Arial Narrow"/>
        <family val="2"/>
      </rPr>
      <t>Factores de emisión</t>
    </r>
    <r>
      <rPr>
        <sz val="11"/>
        <rFont val="Arial Narrow"/>
        <family val="2"/>
      </rPr>
      <t>": se dan por definitivos los factores de los mix eléctricos de las comercializadoras que disponen de GdO y que han estado operativas durante el año 2016.</t>
    </r>
  </si>
  <si>
    <r>
      <t>Pestaña "</t>
    </r>
    <r>
      <rPr>
        <b/>
        <sz val="11"/>
        <rFont val="Arial Narrow"/>
        <family val="2"/>
      </rPr>
      <t>Resultado</t>
    </r>
    <r>
      <rPr>
        <sz val="11"/>
        <rFont val="Arial Narrow"/>
        <family val="2"/>
      </rPr>
      <t>s": inclusión en los resultados de las emisiones debidas al transporte.</t>
    </r>
  </si>
  <si>
    <r>
      <t>Pestaña "</t>
    </r>
    <r>
      <rPr>
        <b/>
        <sz val="11"/>
        <rFont val="Arial Narrow"/>
        <family val="2"/>
      </rPr>
      <t>Datos generales del municipio</t>
    </r>
    <r>
      <rPr>
        <sz val="11"/>
        <rFont val="Arial Narrow"/>
        <family val="2"/>
      </rPr>
      <t>": inclusión de un año más.
Pestaña "</t>
    </r>
    <r>
      <rPr>
        <b/>
        <sz val="11"/>
        <rFont val="Arial Narrow"/>
        <family val="2"/>
      </rPr>
      <t>Instalaciones fijas</t>
    </r>
    <r>
      <rPr>
        <sz val="11"/>
        <rFont val="Arial Narrow"/>
        <family val="2"/>
      </rPr>
      <t>": correción campo de unidades de emisiones relativas.
Pestaña "</t>
    </r>
    <r>
      <rPr>
        <b/>
        <sz val="11"/>
        <rFont val="Arial Narrow"/>
        <family val="2"/>
      </rPr>
      <t>Resultado</t>
    </r>
    <r>
      <rPr>
        <sz val="11"/>
        <rFont val="Arial Narrow"/>
        <family val="2"/>
      </rPr>
      <t>s": inclusión de un año más para la comparación de la media del ratio de emisiones de dos trienios.
Pestaña "</t>
    </r>
    <r>
      <rPr>
        <b/>
        <sz val="11"/>
        <rFont val="Arial Narrow"/>
        <family val="2"/>
      </rPr>
      <t>Factores de emisión</t>
    </r>
    <r>
      <rPr>
        <sz val="11"/>
        <rFont val="Arial Narrow"/>
        <family val="2"/>
      </rPr>
      <t xml:space="preserve">": corrección del PCG del R-417A, incorporación de los factores de emisión para el año 2016 (los factores de los mix eléctricos son provisionales) y actualización de los factores de emisión y los PCI para toda la serie histórica en base a las </t>
    </r>
    <r>
      <rPr>
        <i/>
        <sz val="11"/>
        <rFont val="Arial Narrow"/>
        <family val="2"/>
      </rPr>
      <t>Directrices del IPCC para los Inventarios nacionales de gases de efecto invernadero de 2006.</t>
    </r>
  </si>
  <si>
    <r>
      <rPr>
        <b/>
        <sz val="11"/>
        <color indexed="63"/>
        <rFont val="Arial Narrow"/>
        <family val="2"/>
      </rPr>
      <t>Pestaña "Electricidad"</t>
    </r>
    <r>
      <rPr>
        <sz val="11"/>
        <color indexed="63"/>
        <rFont val="Arial Narrow"/>
        <family val="2"/>
      </rPr>
      <t>: corrección de error para cargar las comercializadoras de 2015.</t>
    </r>
  </si>
  <si>
    <r>
      <t>Pestaña "</t>
    </r>
    <r>
      <rPr>
        <b/>
        <sz val="11"/>
        <color indexed="63"/>
        <rFont val="Arial Narrow"/>
        <family val="2"/>
      </rPr>
      <t>Factores de Emisión</t>
    </r>
    <r>
      <rPr>
        <sz val="11"/>
        <color indexed="63"/>
        <rFont val="Arial Narrow"/>
        <family val="2"/>
      </rPr>
      <t xml:space="preserve">": actualización de los valores de los factores de emisión y de los PCI a partir del último </t>
    </r>
    <r>
      <rPr>
        <i/>
        <sz val="11"/>
        <color indexed="63"/>
        <rFont val="Arial Narrow"/>
        <family val="2"/>
      </rPr>
      <t>Inventario de emisiones de gases de efecto invernadero de España. Años 1990-2014</t>
    </r>
    <r>
      <rPr>
        <sz val="11"/>
        <color indexed="63"/>
        <rFont val="Arial Narrow"/>
        <family val="2"/>
      </rPr>
      <t>. Se añaden los factores de los mix eléctricos según comercializadoras del año 2015.</t>
    </r>
    <r>
      <rPr>
        <sz val="11"/>
        <color indexed="63"/>
        <rFont val="Arial Narrow"/>
        <family val="2"/>
      </rPr>
      <t xml:space="preserve">
Pestaña</t>
    </r>
    <r>
      <rPr>
        <b/>
        <sz val="11"/>
        <color indexed="63"/>
        <rFont val="Arial Narrow"/>
        <family val="2"/>
      </rPr>
      <t xml:space="preserve"> "Revisiones calculadora"</t>
    </r>
    <r>
      <rPr>
        <sz val="11"/>
        <color indexed="63"/>
        <rFont val="Arial Narrow"/>
        <family val="2"/>
      </rPr>
      <t>: se añade esta pestaña que anteriormente no existía.</t>
    </r>
  </si>
  <si>
    <r>
      <t xml:space="preserve">A continuación deberá indicar el índice (nombre, valor numérico y unidades) que refleje de manera más adecuada el nivel de actividad de su organización. 
En el apartado </t>
    </r>
    <r>
      <rPr>
        <i/>
        <sz val="11"/>
        <rFont val="Arial Narrow"/>
        <family val="2"/>
      </rPr>
      <t>8. Informe final. Resultados</t>
    </r>
    <r>
      <rPr>
        <sz val="11"/>
        <rFont val="Arial Narrow"/>
        <family val="2"/>
      </rPr>
      <t xml:space="preserve"> podrá encontrar el valor del ratio de emisiones referido a este índice.</t>
    </r>
  </si>
  <si>
    <r>
      <t>De manera opcional, puede cumplimentar los datos de superficie y nº de empleados de su organización con el fin de obtener resultados relativos a estos parámetros en la hoja</t>
    </r>
    <r>
      <rPr>
        <i/>
        <sz val="11"/>
        <rFont val="Arial Narrow"/>
        <family val="2"/>
      </rPr>
      <t xml:space="preserve"> 8. Informe final. Resultados</t>
    </r>
    <r>
      <rPr>
        <sz val="11"/>
        <rFont val="Arial Narrow"/>
        <family val="2"/>
      </rPr>
      <t>.</t>
    </r>
  </si>
  <si>
    <r>
      <t>En caso de que el ayuntamiento consuma electricidad, calor o vapor proveniente de sus propias instalaciones de energía renovable, puede incluir datos relativos a las mismas en la pestaña 6</t>
    </r>
    <r>
      <rPr>
        <i/>
        <sz val="11"/>
        <rFont val="Arial Narrow"/>
        <family val="2"/>
      </rPr>
      <t>. Información adicional</t>
    </r>
    <r>
      <rPr>
        <sz val="11"/>
        <rFont val="Arial Narrow"/>
        <family val="2"/>
      </rPr>
      <t>.</t>
    </r>
  </si>
  <si>
    <r>
      <t xml:space="preserve">Cumplimentar de manera adicional en caso de que el ayuntamiento disponga de instalaciones para la generación de energía renovable (paneles fotovoltaicos, turbinas de viento, etc.) ya sea para su venta o para autoconsumo. 
La biomasa no se incluye en este apartado sino como uno de los combustibles considerados en el apartado </t>
    </r>
    <r>
      <rPr>
        <i/>
        <sz val="11"/>
        <rFont val="Arial Narrow"/>
        <family val="2"/>
      </rPr>
      <t>3. Instalaciones fijas</t>
    </r>
    <r>
      <rPr>
        <sz val="11"/>
        <rFont val="Arial Narrow"/>
        <family val="2"/>
      </rPr>
      <t xml:space="preserve"> ya que, aunque se considera neutra en emisiones de CO</t>
    </r>
    <r>
      <rPr>
        <vertAlign val="subscript"/>
        <sz val="11"/>
        <rFont val="Arial Narrow"/>
        <family val="2"/>
      </rPr>
      <t>2</t>
    </r>
    <r>
      <rPr>
        <sz val="11"/>
        <rFont val="Arial Narrow"/>
        <family val="2"/>
      </rPr>
      <t xml:space="preserve"> al ser de origen biogénico, sí se contabilizan las emisiones de CH</t>
    </r>
    <r>
      <rPr>
        <vertAlign val="subscript"/>
        <sz val="11"/>
        <rFont val="Arial Narrow"/>
        <family val="2"/>
      </rPr>
      <t>4</t>
    </r>
    <r>
      <rPr>
        <sz val="11"/>
        <rFont val="Arial Narrow"/>
        <family val="2"/>
      </rPr>
      <t xml:space="preserve"> y N</t>
    </r>
    <r>
      <rPr>
        <vertAlign val="subscript"/>
        <sz val="11"/>
        <rFont val="Arial Narrow"/>
        <family val="2"/>
      </rPr>
      <t>2</t>
    </r>
    <r>
      <rPr>
        <sz val="11"/>
        <rFont val="Arial Narrow"/>
        <family val="2"/>
      </rPr>
      <t>O que se generan en su combustión.</t>
    </r>
  </si>
  <si>
    <r>
      <t>Gas natural (kWh</t>
    </r>
    <r>
      <rPr>
        <vertAlign val="subscript"/>
        <sz val="10"/>
        <rFont val="Arial Narrow"/>
        <family val="2"/>
      </rPr>
      <t>PCS</t>
    </r>
    <r>
      <rPr>
        <sz val="10"/>
        <rFont val="Arial Narrow"/>
        <family val="2"/>
      </rPr>
      <t>)*</t>
    </r>
  </si>
  <si>
    <r>
      <t>* Factor de emisión del gas natural expresado en kgCO</t>
    </r>
    <r>
      <rPr>
        <vertAlign val="subscript"/>
        <sz val="10"/>
        <rFont val="Arial Narrow"/>
        <family val="2"/>
      </rPr>
      <t>2</t>
    </r>
    <r>
      <rPr>
        <sz val="10"/>
        <rFont val="Arial Narrow"/>
        <family val="2"/>
      </rPr>
      <t>/kWh</t>
    </r>
    <r>
      <rPr>
        <vertAlign val="subscript"/>
        <sz val="10"/>
        <rFont val="Arial Narrow"/>
        <family val="2"/>
      </rPr>
      <t>PCS</t>
    </r>
    <r>
      <rPr>
        <sz val="10"/>
        <rFont val="Arial Narrow"/>
        <family val="2"/>
      </rPr>
      <t xml:space="preserve"> (Poder Calorífico Superior). Para el paso de PCS a PCI se utiliza el factor de conversión de 0,901.</t>
    </r>
  </si>
  <si>
    <t>V20</t>
  </si>
  <si>
    <t>Corrección de la contribución del uso de lubricantes en el factor de emisión de las gasolinas para transporte por carretera.</t>
  </si>
  <si>
    <t>CALCULADORA DE HUELLA DE CARBONO 
PARA AYUNTAMIENTOS
2007 - 2022</t>
  </si>
  <si>
    <r>
      <t>** La utilización de la biomasa (madera, pellets, biogás, etc.) como combustible se considera neutra en emisiones de CO</t>
    </r>
    <r>
      <rPr>
        <vertAlign val="subscript"/>
        <sz val="10"/>
        <rFont val="Arial Narrow"/>
        <family val="2"/>
      </rPr>
      <t>2</t>
    </r>
    <r>
      <rPr>
        <sz val="10"/>
        <rFont val="Arial Narrow"/>
        <family val="2"/>
      </rPr>
      <t xml:space="preserve"> al ser de origen biogénico pero sí producirá emisiones de CH</t>
    </r>
    <r>
      <rPr>
        <vertAlign val="subscript"/>
        <sz val="10"/>
        <rFont val="Arial Narrow"/>
        <family val="2"/>
      </rPr>
      <t>4</t>
    </r>
    <r>
      <rPr>
        <sz val="10"/>
        <rFont val="Arial Narrow"/>
        <family val="2"/>
      </rPr>
      <t xml:space="preserve"> y N</t>
    </r>
    <r>
      <rPr>
        <vertAlign val="subscript"/>
        <sz val="10"/>
        <rFont val="Arial Narrow"/>
        <family val="2"/>
      </rPr>
      <t>2</t>
    </r>
    <r>
      <rPr>
        <sz val="10"/>
        <rFont val="Arial Narrow"/>
        <family val="2"/>
      </rPr>
      <t>O.</t>
    </r>
  </si>
  <si>
    <t>Biomasa astillas (kg)**</t>
  </si>
  <si>
    <t>Biomasa serrines virutas (kg)**</t>
  </si>
  <si>
    <t>Biomasa cáscara f. secos (kg)**</t>
  </si>
  <si>
    <t>Biomasa hueso aceituna (kg)**</t>
  </si>
  <si>
    <t>Carbón vegetal (kg)**</t>
  </si>
  <si>
    <t>Factores de emisión y PCI</t>
  </si>
  <si>
    <t xml:space="preserve"> - Datos específicos para calderas y motores estacionarios de los Sectores Comercial/Institucional, Residencial y Agrícola (1A4ai, 1A4bi, 1A4ci) proporcionados por el equipo del Sistema Español de Inventario (SEI).</t>
  </si>
  <si>
    <t>Conversión de unidades gas natural</t>
  </si>
  <si>
    <t>Para el paso de PCS a PCI se utiliza el factor de conversión de 0,901 que se indica en el Inventario Nacional de Gases de Efecto Invernadero.</t>
  </si>
  <si>
    <t>https://www.miteco.gob.es/es/calidad-y-evaluacion-ambiental/temas/sistema-espanol-de-inventario-sei-/default.aspx</t>
  </si>
  <si>
    <t>Conversión unidades energéticas: 1 kWh = 3,6 MJ</t>
  </si>
  <si>
    <t xml:space="preserve"> - Real Decreto 61/2006, de 31 de enero, por el que se determinan las especificaciones de gasolinas, gasóleos, fuelóleos y gases licuados del petróleo y se regula el uso de determinados biocarburantes.</t>
  </si>
  <si>
    <t>https://www.boe.es/buscar/act.php?id=BOE-A-2006-2779</t>
  </si>
  <si>
    <t>Densidad resto de combustibles</t>
  </si>
  <si>
    <t xml:space="preserve"> - Resolución de 30 de abril de 2015, de la Dirección General de Política Energética y Minas, por la que se determina el procedimiento de envío de información de los sujetos obligados del sistema de obligaciones de eficiencia energética, en lo relativo a sus ventas de energía, de acuerdo con la Ley 18/2014, de 15 de octubre, de aprobación de medidas urgentes para el crecimiento, la competitividad y la eficiencia (Corrección de errores).</t>
  </si>
  <si>
    <t>https://www.boe.es/buscar/doc.php?id=BOE-A-2015-6563</t>
  </si>
  <si>
    <r>
      <t>** La utilización de la biomasa como combustible se considera neutra en emisiones de CO</t>
    </r>
    <r>
      <rPr>
        <vertAlign val="subscript"/>
        <sz val="10"/>
        <rFont val="Arial Narrow"/>
        <family val="2"/>
      </rPr>
      <t>2</t>
    </r>
    <r>
      <rPr>
        <sz val="10"/>
        <rFont val="Arial Narrow"/>
        <family val="2"/>
      </rPr>
      <t xml:space="preserve"> al ser de origen biogénico, pero sí producirá emisiones de CH</t>
    </r>
    <r>
      <rPr>
        <vertAlign val="subscript"/>
        <sz val="10"/>
        <rFont val="Arial Narrow"/>
        <family val="2"/>
      </rPr>
      <t>4</t>
    </r>
    <r>
      <rPr>
        <sz val="10"/>
        <rFont val="Arial Narrow"/>
        <family val="2"/>
      </rPr>
      <t xml:space="preserve"> y N</t>
    </r>
    <r>
      <rPr>
        <vertAlign val="subscript"/>
        <sz val="10"/>
        <rFont val="Arial Narrow"/>
        <family val="2"/>
      </rPr>
      <t>2</t>
    </r>
    <r>
      <rPr>
        <sz val="10"/>
        <rFont val="Arial Narrow"/>
        <family val="2"/>
      </rPr>
      <t>O. Los factores de emisión de CO</t>
    </r>
    <r>
      <rPr>
        <vertAlign val="subscript"/>
        <sz val="10"/>
        <rFont val="Arial Narrow"/>
        <family val="2"/>
      </rPr>
      <t>2</t>
    </r>
    <r>
      <rPr>
        <sz val="10"/>
        <rFont val="Arial Narrow"/>
        <family val="2"/>
      </rPr>
      <t xml:space="preserve"> de la biomasa con independencia de su origen biogénico serían: biogás 1,369 kgCO</t>
    </r>
    <r>
      <rPr>
        <vertAlign val="subscript"/>
        <sz val="10"/>
        <rFont val="Arial Narrow"/>
        <family val="2"/>
      </rPr>
      <t>2</t>
    </r>
    <r>
      <rPr>
        <sz val="10"/>
        <rFont val="Arial Narrow"/>
        <family val="2"/>
      </rPr>
      <t>/kg, madera 1,617 kgCO</t>
    </r>
    <r>
      <rPr>
        <vertAlign val="subscript"/>
        <sz val="10"/>
        <rFont val="Arial Narrow"/>
        <family val="2"/>
      </rPr>
      <t>2</t>
    </r>
    <r>
      <rPr>
        <sz val="10"/>
        <rFont val="Arial Narrow"/>
        <family val="2"/>
      </rPr>
      <t>/kg, pellets 1,474 kgCO</t>
    </r>
    <r>
      <rPr>
        <vertAlign val="subscript"/>
        <sz val="10"/>
        <rFont val="Arial Narrow"/>
        <family val="2"/>
      </rPr>
      <t>2</t>
    </r>
    <r>
      <rPr>
        <sz val="10"/>
        <rFont val="Arial Narrow"/>
        <family val="2"/>
      </rPr>
      <t>/kg, astillas 1,680 kgCO</t>
    </r>
    <r>
      <rPr>
        <vertAlign val="subscript"/>
        <sz val="10"/>
        <rFont val="Arial Narrow"/>
        <family val="2"/>
      </rPr>
      <t>2</t>
    </r>
    <r>
      <rPr>
        <sz val="10"/>
        <rFont val="Arial Narrow"/>
        <family val="2"/>
      </rPr>
      <t>/kg, serrines 2,123 kgCO</t>
    </r>
    <r>
      <rPr>
        <vertAlign val="subscript"/>
        <sz val="10"/>
        <rFont val="Arial Narrow"/>
        <family val="2"/>
      </rPr>
      <t>2</t>
    </r>
    <r>
      <rPr>
        <sz val="10"/>
        <rFont val="Arial Narrow"/>
        <family val="2"/>
      </rPr>
      <t>/kg, cáscara de fruto secos 2,022 kgCO</t>
    </r>
    <r>
      <rPr>
        <vertAlign val="subscript"/>
        <sz val="10"/>
        <rFont val="Arial Narrow"/>
        <family val="2"/>
      </rPr>
      <t>2</t>
    </r>
    <r>
      <rPr>
        <sz val="10"/>
        <rFont val="Arial Narrow"/>
        <family val="2"/>
      </rPr>
      <t>/kg, hueso de aceituna 2,022 kgCO</t>
    </r>
    <r>
      <rPr>
        <vertAlign val="subscript"/>
        <sz val="10"/>
        <rFont val="Arial Narrow"/>
        <family val="2"/>
      </rPr>
      <t>2</t>
    </r>
    <r>
      <rPr>
        <sz val="10"/>
        <rFont val="Arial Narrow"/>
        <family val="2"/>
      </rPr>
      <t>/kg y carbón vegetal 3,0516 kgCO</t>
    </r>
    <r>
      <rPr>
        <vertAlign val="subscript"/>
        <sz val="10"/>
        <rFont val="Arial Narrow"/>
        <family val="2"/>
      </rPr>
      <t>2</t>
    </r>
    <r>
      <rPr>
        <sz val="10"/>
        <rFont val="Arial Narrow"/>
        <family val="2"/>
      </rPr>
      <t>/kg.</t>
    </r>
  </si>
  <si>
    <r>
      <t xml:space="preserve">Densidad LPG: </t>
    </r>
    <r>
      <rPr>
        <sz val="11"/>
        <rFont val="Arial Narrow"/>
        <family val="2"/>
      </rPr>
      <t>estimación a partir de las densidades de propano y butano considerando una estequeometría de 35% propano C3H8 – 65% butano C4H10</t>
    </r>
  </si>
  <si>
    <r>
      <t>o</t>
    </r>
    <r>
      <rPr>
        <sz val="7"/>
        <rFont val="Arial Narrow"/>
        <family val="2"/>
      </rPr>
      <t xml:space="preserve">   </t>
    </r>
    <r>
      <rPr>
        <sz val="11"/>
        <rFont val="Arial Narrow"/>
        <family val="2"/>
      </rPr>
      <t>Butano: 560 kg/m</t>
    </r>
    <r>
      <rPr>
        <vertAlign val="superscript"/>
        <sz val="11"/>
        <rFont val="Arial Narrow"/>
        <family val="2"/>
      </rPr>
      <t>3</t>
    </r>
    <r>
      <rPr>
        <sz val="11"/>
        <rFont val="Arial Narrow"/>
        <family val="2"/>
      </rPr>
      <t xml:space="preserve"> (valor mínimo)</t>
    </r>
  </si>
  <si>
    <r>
      <t>o</t>
    </r>
    <r>
      <rPr>
        <sz val="7"/>
        <rFont val="Arial Narrow"/>
        <family val="2"/>
      </rPr>
      <t xml:space="preserve">   </t>
    </r>
    <r>
      <rPr>
        <sz val="11"/>
        <rFont val="Arial Narrow"/>
        <family val="2"/>
      </rPr>
      <t>Propano: 502-535 kg/m</t>
    </r>
    <r>
      <rPr>
        <vertAlign val="superscript"/>
        <sz val="11"/>
        <rFont val="Arial Narrow"/>
        <family val="2"/>
      </rPr>
      <t>3</t>
    </r>
    <r>
      <rPr>
        <sz val="11"/>
        <rFont val="Arial Narrow"/>
        <family val="2"/>
      </rPr>
      <t>. Valor medio: 518,5 kg/m</t>
    </r>
    <r>
      <rPr>
        <vertAlign val="superscript"/>
        <sz val="11"/>
        <rFont val="Arial Narrow"/>
        <family val="2"/>
      </rPr>
      <t>3</t>
    </r>
  </si>
  <si>
    <r>
      <t>Factores de emisión (kgCO</t>
    </r>
    <r>
      <rPr>
        <b/>
        <i/>
        <vertAlign val="subscript"/>
        <sz val="12"/>
        <rFont val="Arial Narrow"/>
        <family val="2"/>
      </rPr>
      <t>2</t>
    </r>
    <r>
      <rPr>
        <b/>
        <i/>
        <sz val="12"/>
        <rFont val="Arial Narrow"/>
        <family val="2"/>
      </rPr>
      <t>e/ud)</t>
    </r>
  </si>
  <si>
    <r>
      <t>Al realizar los cálculos a través de los factores de emisión desglosados por gases (kgCO</t>
    </r>
    <r>
      <rPr>
        <vertAlign val="subscript"/>
        <sz val="10"/>
        <color theme="1"/>
        <rFont val="Arial Narrow"/>
        <family val="2"/>
      </rPr>
      <t>2</t>
    </r>
    <r>
      <rPr>
        <sz val="10"/>
        <color theme="1"/>
        <rFont val="Arial Narrow"/>
        <family val="2"/>
      </rPr>
      <t>/ud, gCH</t>
    </r>
    <r>
      <rPr>
        <vertAlign val="subscript"/>
        <sz val="10"/>
        <color theme="1"/>
        <rFont val="Arial Narrow"/>
        <family val="2"/>
      </rPr>
      <t>4</t>
    </r>
    <r>
      <rPr>
        <sz val="10"/>
        <color theme="1"/>
        <rFont val="Arial Narrow"/>
        <family val="2"/>
      </rPr>
      <t>/ud, gN</t>
    </r>
    <r>
      <rPr>
        <vertAlign val="subscript"/>
        <sz val="10"/>
        <color theme="1"/>
        <rFont val="Arial Narrow"/>
        <family val="2"/>
      </rPr>
      <t>2</t>
    </r>
    <r>
      <rPr>
        <sz val="10"/>
        <color theme="1"/>
        <rFont val="Arial Narrow"/>
        <family val="2"/>
      </rPr>
      <t>O/ud) es posible que se obtengan resultados ligeramente diferentes que al realizarlos a través del factor de emisión expresado en kgCO</t>
    </r>
    <r>
      <rPr>
        <vertAlign val="subscript"/>
        <sz val="10"/>
        <color theme="1"/>
        <rFont val="Arial Narrow"/>
        <family val="2"/>
      </rPr>
      <t>2</t>
    </r>
    <r>
      <rPr>
        <sz val="10"/>
        <color theme="1"/>
        <rFont val="Arial Narrow"/>
        <family val="2"/>
      </rPr>
      <t>e debido a los redondeos.</t>
    </r>
  </si>
  <si>
    <t xml:space="preserve"> - Para cada año se emplean los datos del año anterior que aparecen en las tablas de reporte (CRF) "Table1.A(a)s3" del Sistema Español de Inventario de Emisiones.</t>
  </si>
  <si>
    <t>https://www.eea.europa.eu/publications/emep-eea-guidebook-2019/part-b-sectoral-guidance-chapters/1-energy/1-a-combustion/1-a-3-b-i/view</t>
  </si>
  <si>
    <t>Gasolinas y gasóleos</t>
  </si>
  <si>
    <t>PCI (Poder Calorífico Inferior) y densidades</t>
  </si>
  <si>
    <t xml:space="preserve"> - Tabla 3.8.8. Especificaciones de combustibles en el transporte por carretera del Inventario Nacional de Gases de Efecto Invernadero.</t>
  </si>
  <si>
    <t xml:space="preserve"> - 2019-2022: se tiene en cuenta la parte "bio" de cada combustible a través de su etiquetado. Por ejemplo, E5 (gasolina con 5% “bio"), B7 (diésel con 7% “bio”), etc.</t>
  </si>
  <si>
    <t>% de carbono fósil en los FAME del gasóleo</t>
  </si>
  <si>
    <t>LPG</t>
  </si>
  <si>
    <t xml:space="preserve"> - Real Decreto 61/2006, de 31 de enero, por el que se determinan las especificaciones de gasolinas, gasóleos, fuelóleos y gases licuados del petróleo y se regula el uso de determinados biocarburantes.</t>
  </si>
  <si>
    <t xml:space="preserve"> - Datos específicos proporcionados por el equipo del Sistema Español de Inventario (SEI).</t>
  </si>
  <si>
    <t>Gas natural</t>
  </si>
  <si>
    <r>
      <t xml:space="preserve">Lubricantes: </t>
    </r>
    <r>
      <rPr>
        <sz val="11"/>
        <rFont val="Arial Narrow"/>
        <family val="2"/>
      </rPr>
      <t>a los factores de emisión de CO</t>
    </r>
    <r>
      <rPr>
        <vertAlign val="subscript"/>
        <sz val="11"/>
        <rFont val="Arial Narrow"/>
        <family val="2"/>
      </rPr>
      <t>2</t>
    </r>
    <r>
      <rPr>
        <sz val="11"/>
        <rFont val="Arial Narrow"/>
        <family val="2"/>
      </rPr>
      <t xml:space="preserve"> de todas las categorias de vehículos y tipos de combustible, se añaden las emisiones debidas a los lubricantes.</t>
    </r>
  </si>
  <si>
    <r>
      <t xml:space="preserve"> - Tabla 3-13: Tier 1 CO</t>
    </r>
    <r>
      <rPr>
        <vertAlign val="subscript"/>
        <sz val="11"/>
        <rFont val="Arial Narrow"/>
        <family val="2"/>
      </rPr>
      <t>2</t>
    </r>
    <r>
      <rPr>
        <sz val="11"/>
        <rFont val="Arial Narrow"/>
        <family val="2"/>
      </rPr>
      <t xml:space="preserve"> emission factors from combustion of lubricant oil de la guía EMEP/EEA air pollutant emission inventory guidebook 2019, 1.A.3.b.i-iv Road transport.</t>
    </r>
  </si>
  <si>
    <r>
      <t>A los factores de emisión de CO</t>
    </r>
    <r>
      <rPr>
        <vertAlign val="subscript"/>
        <sz val="11"/>
        <rFont val="Arial Narrow"/>
        <family val="2"/>
      </rPr>
      <t>2</t>
    </r>
    <r>
      <rPr>
        <sz val="11"/>
        <rFont val="Arial Narrow"/>
        <family val="2"/>
      </rPr>
      <t xml:space="preserve"> de gasolinas y gasóleos se les descuenta la proporción de biocombustible por ser de origen biogénico. En el caso del gasóleo se añaden las emisiones de la parte fósil de los FAME (siglas en inglés de Esteres Metílicos de Ácidos Grasos).</t>
    </r>
  </si>
  <si>
    <r>
      <t>Proporción de biocombustible</t>
    </r>
    <r>
      <rPr>
        <sz val="11"/>
        <rFont val="Arial Narrow"/>
        <family val="2"/>
      </rPr>
      <t xml:space="preserve"> (se distinguen tres periodos):</t>
    </r>
  </si>
  <si>
    <r>
      <t xml:space="preserve"> -</t>
    </r>
    <r>
      <rPr>
        <sz val="7"/>
        <rFont val="Arial Narrow"/>
        <family val="2"/>
      </rPr>
      <t> </t>
    </r>
    <r>
      <rPr>
        <sz val="11"/>
        <rFont val="Arial Narrow"/>
        <family val="2"/>
      </rPr>
      <t>2007-2010: se considera que los combustibles no contienen parte "bio"</t>
    </r>
  </si>
  <si>
    <r>
      <t xml:space="preserve"> -</t>
    </r>
    <r>
      <rPr>
        <sz val="7"/>
        <rFont val="Arial Narrow"/>
        <family val="2"/>
      </rPr>
      <t> </t>
    </r>
    <r>
      <rPr>
        <sz val="11"/>
        <rFont val="Arial Narrow"/>
        <family val="2"/>
      </rPr>
      <t>2011-2018: la parte "bio" de los combustibles está implícita en su factor de emisión que tiene en cuenta el mínimo exigido por la legislación cada año.</t>
    </r>
  </si>
  <si>
    <r>
      <t>o</t>
    </r>
    <r>
      <rPr>
        <sz val="7"/>
        <rFont val="Arial Narrow"/>
        <family val="2"/>
      </rPr>
      <t xml:space="preserve">   </t>
    </r>
    <r>
      <rPr>
        <sz val="11"/>
        <rFont val="Arial Narrow"/>
        <family val="2"/>
      </rPr>
      <t>2011: RD 459/2011 relativo a los objetivos obligatorios mínimos de venta o consumo de biocarburantes establecidos para España (fija una cantidad mínima de biocarburantes en diesel del 6% y de biocarburantes en gasolina del 3,9% para 2011).</t>
    </r>
  </si>
  <si>
    <r>
      <t>o</t>
    </r>
    <r>
      <rPr>
        <sz val="7"/>
        <rFont val="Arial Narrow"/>
        <family val="2"/>
      </rPr>
      <t xml:space="preserve">   </t>
    </r>
    <r>
      <rPr>
        <sz val="11"/>
        <rFont val="Arial Narrow"/>
        <family val="2"/>
      </rPr>
      <t>2012: RD 459/2011 relativo a los objetivos obligatorios mínimos de venta o consumo de biocarburantes establecidos para España (fija una cantidad mínima de biocarburantes en diesel del 7% y de biocarburantes en gasolina del 4,1% para 2012).</t>
    </r>
  </si>
  <si>
    <r>
      <t>o</t>
    </r>
    <r>
      <rPr>
        <sz val="7"/>
        <rFont val="Arial Narrow"/>
        <family val="2"/>
      </rPr>
      <t xml:space="preserve">   </t>
    </r>
    <r>
      <rPr>
        <sz val="11"/>
        <rFont val="Arial Narrow"/>
        <family val="2"/>
      </rPr>
      <t>2013-2015: Ley 11/2013 de 26 de julio de 2013 que modifica el RD 459/2011 relativo a los objetivos obligatorios mínimos de venta o consumo de biocarburantes establecidos para España (fija una cantidad mínima de biocarburantes en diesel del 4,1% y de biocarburantes en gasolina del 3,9%).</t>
    </r>
  </si>
  <si>
    <r>
      <t>o</t>
    </r>
    <r>
      <rPr>
        <sz val="7"/>
        <rFont val="Arial Narrow"/>
        <family val="2"/>
      </rPr>
      <t xml:space="preserve">   </t>
    </r>
    <r>
      <rPr>
        <sz val="11"/>
        <rFont val="Arial Narrow"/>
        <family val="2"/>
      </rPr>
      <t>2016-2020: RD 1085/2015, de 4 de diciembre, de fomento de los biocarburantes (fija una cantidad mínima de biocarburantes en diésel y gasolina de 4,3%, 5%, 6%, 7% y 8,5% para los años 2016, 2017, 2018, 2019 y 2020 respectivamente).</t>
    </r>
  </si>
  <si>
    <r>
      <t xml:space="preserve"> - </t>
    </r>
    <r>
      <rPr>
        <i/>
        <sz val="11"/>
        <rFont val="Arial Narrow"/>
        <family val="2"/>
      </rPr>
      <t>PCI</t>
    </r>
    <r>
      <rPr>
        <sz val="11"/>
        <rFont val="Arial Narrow"/>
        <family val="2"/>
      </rPr>
      <t>: Datos específicos proporcionados por el equipo del Sistema Español de Inventario (SEI).</t>
    </r>
  </si>
  <si>
    <r>
      <t xml:space="preserve"> - </t>
    </r>
    <r>
      <rPr>
        <i/>
        <sz val="11"/>
        <rFont val="Arial Narrow"/>
        <family val="2"/>
      </rPr>
      <t>Densidad</t>
    </r>
    <r>
      <rPr>
        <sz val="11"/>
        <rFont val="Arial Narrow"/>
        <family val="2"/>
      </rPr>
      <t>: Tabla 3.8.8. Especificaciones de combustibles en el transporte por carretera del Inventario Nacional de Gases de Efecto Invernadero (1990 - 2019). Edición 2021.</t>
    </r>
  </si>
  <si>
    <r>
      <t>Densidad</t>
    </r>
    <r>
      <rPr>
        <sz val="11"/>
        <rFont val="Arial Narrow"/>
        <family val="2"/>
      </rPr>
      <t>: estimación a partir de las densidades de propano y butano considerando una estequeometría de 35% propano C3H8 – 65% butano C4H10</t>
    </r>
  </si>
  <si>
    <r>
      <t>o</t>
    </r>
    <r>
      <rPr>
        <sz val="7"/>
        <rFont val="Arial Narrow"/>
        <family val="2"/>
      </rPr>
      <t xml:space="preserve">   </t>
    </r>
    <r>
      <rPr>
        <sz val="11"/>
        <rFont val="Arial Narrow"/>
        <family val="2"/>
      </rPr>
      <t>Butano: 560 kg/m</t>
    </r>
    <r>
      <rPr>
        <vertAlign val="superscript"/>
        <sz val="11"/>
        <rFont val="Arial Narrow"/>
        <family val="2"/>
      </rPr>
      <t xml:space="preserve">3 </t>
    </r>
    <r>
      <rPr>
        <sz val="11"/>
        <rFont val="Arial Narrow"/>
        <family val="2"/>
      </rPr>
      <t>(valor mínimo)</t>
    </r>
  </si>
  <si>
    <t>Opción A.2: distancia recorrida (km)</t>
  </si>
  <si>
    <t>Gasóleo (km)</t>
  </si>
  <si>
    <t>Gasolina (km)</t>
  </si>
  <si>
    <t>LPG (km)</t>
  </si>
  <si>
    <t>CNG (km)</t>
  </si>
  <si>
    <r>
      <t xml:space="preserve"> - Datos proporcionados por el equipo del Sistema Español de Inventario (SEI) de los factores de emisión de CO</t>
    </r>
    <r>
      <rPr>
        <vertAlign val="subscript"/>
        <sz val="11"/>
        <rFont val="Arial Narrow"/>
        <family val="2"/>
      </rPr>
      <t>2</t>
    </r>
    <r>
      <rPr>
        <sz val="11"/>
        <rFont val="Arial Narrow"/>
        <family val="2"/>
      </rPr>
      <t>, CH</t>
    </r>
    <r>
      <rPr>
        <vertAlign val="subscript"/>
        <sz val="11"/>
        <rFont val="Arial Narrow"/>
        <family val="2"/>
      </rPr>
      <t xml:space="preserve">4 </t>
    </r>
    <r>
      <rPr>
        <sz val="11"/>
        <rFont val="Arial Narrow"/>
        <family val="2"/>
      </rPr>
      <t>y N</t>
    </r>
    <r>
      <rPr>
        <vertAlign val="subscript"/>
        <sz val="11"/>
        <rFont val="Arial Narrow"/>
        <family val="2"/>
      </rPr>
      <t>2</t>
    </r>
    <r>
      <rPr>
        <sz val="11"/>
        <rFont val="Arial Narrow"/>
        <family val="2"/>
      </rPr>
      <t xml:space="preserve">O expresados en g/km para la actividad </t>
    </r>
    <r>
      <rPr>
        <i/>
        <sz val="11"/>
        <rFont val="Arial Narrow"/>
        <family val="2"/>
      </rPr>
      <t xml:space="preserve">Transporte por carretera (1.A.3.b.) </t>
    </r>
    <r>
      <rPr>
        <sz val="11"/>
        <rFont val="Arial Narrow"/>
        <family val="2"/>
      </rPr>
      <t>desglosados según tipo de combustible y tipologías de vehículos.</t>
    </r>
  </si>
  <si>
    <r>
      <rPr>
        <u/>
        <sz val="11"/>
        <rFont val="Arial Narrow"/>
        <family val="2"/>
      </rPr>
      <t>Opciones de cálculo</t>
    </r>
    <r>
      <rPr>
        <sz val="11"/>
        <rFont val="Arial Narrow"/>
        <family val="2"/>
      </rPr>
      <t xml:space="preserve">: únicamente deberá cumplimentar una de las dos opciones (A.1 o A.2) en función de los datos disponibles (si cumplimenta ambas opciones estará duplicando las emisiones).
  - </t>
    </r>
    <r>
      <rPr>
        <i/>
        <sz val="11"/>
        <rFont val="Arial Narrow"/>
        <family val="2"/>
      </rPr>
      <t>Opción A.1</t>
    </r>
    <r>
      <rPr>
        <sz val="11"/>
        <rFont val="Arial Narrow"/>
        <family val="2"/>
      </rPr>
      <t xml:space="preserve">: los datos necesarios son la categoría de vehículo, tipo de combustible y la cantidad de combustible consumido.
  </t>
    </r>
    <r>
      <rPr>
        <i/>
        <sz val="11"/>
        <rFont val="Arial Narrow"/>
        <family val="2"/>
      </rPr>
      <t xml:space="preserve">- Opción A.2: </t>
    </r>
    <r>
      <rPr>
        <sz val="11"/>
        <rFont val="Arial Narrow"/>
        <family val="2"/>
      </rPr>
      <t>los datos necesarios son la categoría de vehículo, tipo de combustible y la distancia recorrida (expresada en km).</t>
    </r>
  </si>
  <si>
    <t>Las emisiones causadas por el uso de vehículos no incluidos en los límites de la organización no deberán considerarse en este apartado ya que serían emisiones indirectas o de alcance 3 (viajes in itinere de los empleados, viajes de negocio en medios que no son propios, etc.).</t>
  </si>
  <si>
    <t>Los datos necesarios son: categoría de vehículo, tipo genérico de combustible y distancia recorrida expresada en km.</t>
  </si>
  <si>
    <t>Distancia recorrida (km)</t>
  </si>
  <si>
    <t>Emisiones parciales A.2</t>
  </si>
  <si>
    <r>
      <rPr>
        <b/>
        <sz val="10"/>
        <color indexed="9"/>
        <rFont val="Arial Narrow"/>
        <family val="2"/>
      </rPr>
      <t xml:space="preserve">Emisiones 
totales </t>
    </r>
    <r>
      <rPr>
        <b/>
        <sz val="9"/>
        <color indexed="9"/>
        <rFont val="Arial Narrow"/>
        <family val="2"/>
      </rPr>
      <t>A2
kg CO</t>
    </r>
    <r>
      <rPr>
        <b/>
        <vertAlign val="subscript"/>
        <sz val="9"/>
        <color indexed="9"/>
        <rFont val="Arial Narrow"/>
        <family val="2"/>
      </rPr>
      <t>2</t>
    </r>
    <r>
      <rPr>
        <b/>
        <sz val="9"/>
        <color indexed="9"/>
        <rFont val="Arial Narrow"/>
        <family val="2"/>
      </rPr>
      <t>e</t>
    </r>
  </si>
  <si>
    <r>
      <t xml:space="preserve">Otros </t>
    </r>
    <r>
      <rPr>
        <b/>
        <vertAlign val="superscript"/>
        <sz val="10"/>
        <color indexed="9"/>
        <rFont val="Arial Narrow"/>
        <family val="2"/>
      </rPr>
      <t>(3)</t>
    </r>
  </si>
  <si>
    <r>
      <rPr>
        <vertAlign val="superscript"/>
        <sz val="10"/>
        <rFont val="Arial Narrow"/>
        <family val="2"/>
      </rPr>
      <t xml:space="preserve">(2) </t>
    </r>
    <r>
      <rPr>
        <sz val="10"/>
        <rFont val="Arial Narrow"/>
        <family val="2"/>
      </rPr>
      <t>En este caso se consideran tipos de combustible genéricos cuya composición no incluye la parte de biocombustible que se estima que contienen cada año en España (el factor se corresponde únicamente con la parte fósil).</t>
    </r>
  </si>
  <si>
    <r>
      <rPr>
        <vertAlign val="superscript"/>
        <sz val="10"/>
        <rFont val="Arial Narrow"/>
        <family val="2"/>
      </rPr>
      <t xml:space="preserve">(1) </t>
    </r>
    <r>
      <rPr>
        <sz val="10"/>
        <rFont val="Arial Narrow"/>
        <family val="2"/>
      </rPr>
      <t>Categoría de vehículo según la clasificación de vehículos la UNECE (United Nations Economic Commission for Europe):</t>
    </r>
    <r>
      <rPr>
        <sz val="10"/>
        <color rgb="FF0000FF"/>
        <rFont val="Arial Narrow"/>
        <family val="2"/>
      </rPr>
      <t xml:space="preserve"> </t>
    </r>
    <r>
      <rPr>
        <u/>
        <sz val="10"/>
        <color rgb="FF0000FF"/>
        <rFont val="Arial Narrow"/>
        <family val="2"/>
      </rPr>
      <t>https://unece.org/classification-and-definition-vehicles</t>
    </r>
  </si>
  <si>
    <r>
      <rPr>
        <vertAlign val="superscript"/>
        <sz val="10"/>
        <rFont val="Arial Narrow"/>
        <family val="2"/>
      </rPr>
      <t xml:space="preserve">(3) </t>
    </r>
    <r>
      <rPr>
        <sz val="10"/>
        <rFont val="Arial Narrow"/>
        <family val="2"/>
      </rPr>
      <t xml:space="preserve">Si el combustible empleado no es uno de los disponibles en el desplegable y ha indicado la opción “Otro (ud)”, deberá introducir en estas columnas los factores de emisión teniendo en cuenta que las unidades en que se expresen deben ser coherentes con las unidades en las que se cuantifique el dato de actividad (kilómetros recorridos). Además, deberá indicar en la pestaña 2. Hoja de trabajo. Consumos el nombre del combustible, la fuente de donde se extraen sus factores de emisión, así como sus valores y unidades en las que se expresan.  </t>
    </r>
  </si>
  <si>
    <t>Opción A.2 (km recorridos)</t>
  </si>
  <si>
    <t>(a partir de V27 se dan FE por km en lugar de derivar al IDAE)</t>
  </si>
  <si>
    <t>CO2 (kg/km)</t>
  </si>
  <si>
    <t>CH4 (g/km)</t>
  </si>
  <si>
    <t>N2O (g/km)</t>
  </si>
  <si>
    <t>Gasóleo (km)Turismos (M1)</t>
  </si>
  <si>
    <t>Gasolina (km)Turismos (M1)</t>
  </si>
  <si>
    <t>LPG (km)Turismos (M1)</t>
  </si>
  <si>
    <t>CNG (km)Turismos (M1)</t>
  </si>
  <si>
    <t>Gasóleo (km)Furgonetas y furgones (N1)</t>
  </si>
  <si>
    <t>Gasolina (km)Furgonetas y furgones (N1)</t>
  </si>
  <si>
    <t>Gasóleo (km)Camiones y autobuses (N2, N3, M2, M3)</t>
  </si>
  <si>
    <t>Gasolina (km)Camiones y autobuses (N2, N3, M2, M3)</t>
  </si>
  <si>
    <t>CNG (km)Camiones y autobuses (N2, N3, M2, M3)</t>
  </si>
  <si>
    <t>Gasolina (km)Ciclomotores y motocicletas (L)</t>
  </si>
  <si>
    <t>Comb_VehA2_1_2007</t>
  </si>
  <si>
    <t>Resultado Ferrov</t>
  </si>
  <si>
    <t>Resultado Marít</t>
  </si>
  <si>
    <t>Resultado Aér</t>
  </si>
  <si>
    <t>No consideramos parte bio ni lubricantes porque el NIR no lo hace</t>
  </si>
  <si>
    <t>(En la edición con FE de 2021 estaban mal las unidades de gasolina para aviación y queroseno, se indicada que eran kgCO2/l y se estaban dando kgCO2/kg)</t>
  </si>
  <si>
    <r>
      <t xml:space="preserve">–  </t>
    </r>
    <r>
      <rPr>
        <i/>
        <sz val="10"/>
        <rFont val="Arial Narrow"/>
        <family val="2"/>
      </rPr>
      <t>Maquinaria móvil industrial</t>
    </r>
    <r>
      <rPr>
        <sz val="10"/>
        <rFont val="Arial Narrow"/>
        <family val="2"/>
      </rPr>
      <t xml:space="preserve">: Actividad que contempla el parque de maquinaria móvil que opera en espacios abiertos, esencialmente en las ramas de la minería, construcción, obras públicas e industria: extendedoras asfálticas, compactadoras, carros de perforación, excavadoras, motoniveladoras, explanadoras, tractores oruga, retrocargadoras, zanjadoras, fresadoras, etc. (SNAP 08.08.). Otros ejemplos de maquinaria móvil que pueden incluirse en esta categoría son las carretillas elevadoras y los grupos electrógenos.
  </t>
    </r>
  </si>
  <si>
    <t>Gasolina aviación (l)</t>
  </si>
  <si>
    <t>Factores de emisión Maquinaria comercial e institucional</t>
  </si>
  <si>
    <t>Factores de emisión Maquinaria agrícola y forestal</t>
  </si>
  <si>
    <t xml:space="preserve"> - Gasolina y gasóleo: Tabla 3.8.8. Especificaciones de combustibles en el transporte por carretera del Inventario Nacional de Gases de Efecto Invernadero.</t>
  </si>
  <si>
    <r>
      <t>Se emplean los factores de emisión específicos proporcionados por el equipo del Sistema Español de Inventario (SEI) que distingue la maquinaria comercial, institucional e industrial y la maquinaria agrícola y forestal. Además, tal y como se describe en el apartado de “Transporte por carretera”, se descuenta la proporción de biocombustible de los factores de emisión de CO</t>
    </r>
    <r>
      <rPr>
        <vertAlign val="subscript"/>
        <sz val="11"/>
        <rFont val="Arial Narrow"/>
        <family val="2"/>
      </rPr>
      <t>2</t>
    </r>
    <r>
      <rPr>
        <sz val="11"/>
        <rFont val="Arial Narrow"/>
        <family val="2"/>
      </rPr>
      <t xml:space="preserve"> de gasolina y gasóleo y, en el caso del gasóleo, se consideran las emisiones de la parte fósil de los FAME (siglas en inglés de Ésteres Metílicos de Ácidos Grasos).</t>
    </r>
  </si>
  <si>
    <r>
      <t xml:space="preserve"> - Para cada año se emplean los datos del año anterior que aparecen en las tablas de reporte (CRF): "Table1.A(a)s2" (actividad "</t>
    </r>
    <r>
      <rPr>
        <i/>
        <sz val="11"/>
        <rFont val="Arial Narrow"/>
        <family val="2"/>
      </rPr>
      <t>1.A.2.g.vii  Off-road vehicles and other machinery</t>
    </r>
    <r>
      <rPr>
        <sz val="11"/>
        <rFont val="Arial Narrow"/>
        <family val="2"/>
      </rPr>
      <t>") y "Table1.A(a)s4" (actividad "</t>
    </r>
    <r>
      <rPr>
        <i/>
        <sz val="11"/>
        <rFont val="Arial Narrow"/>
        <family val="2"/>
      </rPr>
      <t>1.A.4.a.ii  Off-road vehicles and other machinery</t>
    </r>
    <r>
      <rPr>
        <sz val="11"/>
        <rFont val="Arial Narrow"/>
        <family val="2"/>
      </rPr>
      <t>").</t>
    </r>
  </si>
  <si>
    <t>Etiquetado restante</t>
  </si>
  <si>
    <t xml:space="preserve">Etiquetado de comercializadoras </t>
  </si>
  <si>
    <t>BP GAS &amp; POWER IBERIA, S.A.U.</t>
  </si>
  <si>
    <t>COMERCIALIZADORA ADI ESPAÑA, S.L.</t>
  </si>
  <si>
    <t>ENERGÉTICA DEL ESTE SL</t>
  </si>
  <si>
    <t>ENERPLUS ENERGIA, S.A.</t>
  </si>
  <si>
    <t>ENI PLENITUDE IBERIA, S.L.</t>
  </si>
  <si>
    <t>INER EUSKADI, S.L.</t>
  </si>
  <si>
    <t>NATURGY CLIENTES, S.A.U.</t>
  </si>
  <si>
    <t>NEOELECTRA  ENERGIA</t>
  </si>
  <si>
    <t>PASIÓN ENERGÍA, S.L.</t>
  </si>
  <si>
    <t>SMART ELECTRIC ENGINEERING P2P SL</t>
  </si>
  <si>
    <t>SOCIEDAD ARAGONESA DE COMERCIALIZACION DE ENERGIA S.L.</t>
  </si>
  <si>
    <t>https://gdo.cnmc.es/CNE/accesoEtiquetado.do</t>
  </si>
  <si>
    <t>AED ENERGIA ELECTRICA, S.L.</t>
  </si>
  <si>
    <t>AMPERIOS ENERGY TRADE, S.L.</t>
  </si>
  <si>
    <t>ASTRALCAD ENERGIA, S.L.</t>
  </si>
  <si>
    <t>BARTER SHARING, S.L.</t>
  </si>
  <si>
    <t>BLUBAT PULSAR, S.L.</t>
  </si>
  <si>
    <t>CLEARVIEW ENERGY S.L.</t>
  </si>
  <si>
    <t>ELECTRACOMERCIAL CENTELLES, S.L.UNIPERSONAL</t>
  </si>
  <si>
    <t>GABA COMERCIALIZADORA DE ELECTRICIDAD, S.L.U.</t>
  </si>
  <si>
    <t>GLOBAL BIOSFERA PROTEC S.L</t>
  </si>
  <si>
    <t>IBERDROLA ENERGÍA ESPAÑA, S.A.U</t>
  </si>
  <si>
    <t>MET ENERGIA ESPAÑA, S.A</t>
  </si>
  <si>
    <t>SOLAR EAAS, S.L.</t>
  </si>
  <si>
    <t>SOLARPACK ENERGY, S.L.</t>
  </si>
  <si>
    <t>VODAFONE ENERGÍA, S.L.</t>
  </si>
  <si>
    <t>Comercializadoras2022</t>
  </si>
  <si>
    <t>Mix 2022</t>
  </si>
  <si>
    <t>2.1</t>
  </si>
  <si>
    <t>2.2</t>
  </si>
  <si>
    <t>3, 4 y 5</t>
  </si>
  <si>
    <r>
      <t>Pestaña "</t>
    </r>
    <r>
      <rPr>
        <b/>
        <sz val="11"/>
        <rFont val="Arial Narrow"/>
        <family val="2"/>
      </rPr>
      <t>Factores de emisión</t>
    </r>
    <r>
      <rPr>
        <sz val="11"/>
        <rFont val="Arial Narrow"/>
        <family val="2"/>
      </rPr>
      <t xml:space="preserve">": se añaden los factores de emisión a aplicar para los cálculos de la huella de carbono del año 2022 y se actualizan los factores de emisión de años anteriores a partir de los últimos datos proporcionados por el equipo del Sistema Español de Inventarios y de los datos reflejados en el Inventario de emisiones de gases de efecto invernadero de España. Años 1990-2021. </t>
    </r>
  </si>
  <si>
    <t>V21</t>
  </si>
  <si>
    <t>Cantidad comb./km</t>
  </si>
  <si>
    <t>Cálculos 1+2. Para desglose según sedes</t>
  </si>
  <si>
    <t>Cálculos A1+A2. Para desglose según sedes</t>
  </si>
  <si>
    <r>
      <t>Nota: en los casos en los que se dispone únicamente del factor de emisión agregado expresado en CO</t>
    </r>
    <r>
      <rPr>
        <vertAlign val="subscript"/>
        <sz val="10"/>
        <color rgb="FF69613B"/>
        <rFont val="Arial Narrow"/>
        <family val="2"/>
      </rPr>
      <t>2</t>
    </r>
    <r>
      <rPr>
        <sz val="10"/>
        <color rgb="FF69613B"/>
        <rFont val="Arial Narrow"/>
        <family val="2"/>
      </rPr>
      <t>e y no de los factores de cada gas, estos últimos se considerarán nulos para el cálculo del total de las emisiones por gases.</t>
    </r>
  </si>
  <si>
    <t>Consumo de combustibles en instalaciones fijas</t>
  </si>
  <si>
    <t>Consumo de combustibles en vehículos y maquinaria</t>
  </si>
  <si>
    <t>Esta calculadora incluirá las emisiones derivadas de los servicios que el ayuntamiento presta a sus ciudadanos, resultado de los consumos (de electricidad y de combustibles) de todas las dependencias que son de su propiedad o bien sobre las que ejerce control a través de su gestión. Estas dependencias se refieren a los edificios institucionales, los vehículos, la maquinaria, las instalaciones, etc. que dan servicio a los ciudadanos del municipio.</t>
  </si>
  <si>
    <r>
      <t xml:space="preserve"> - </t>
    </r>
    <r>
      <rPr>
        <u/>
        <sz val="11"/>
        <rFont val="Arial Narrow"/>
        <family val="2"/>
      </rPr>
      <t>Combustibles de equipos fijos</t>
    </r>
    <r>
      <rPr>
        <sz val="11"/>
        <rFont val="Arial Narrow"/>
        <family val="2"/>
      </rPr>
      <t>: datos de consumo de combustibles desglosados según facturas y/o lecturas de contadores.</t>
    </r>
  </si>
  <si>
    <r>
      <t xml:space="preserve"> - </t>
    </r>
    <r>
      <rPr>
        <u/>
        <sz val="11"/>
        <rFont val="Arial Narrow"/>
        <family val="2"/>
      </rPr>
      <t>Combustibles de vehículos</t>
    </r>
    <r>
      <rPr>
        <sz val="11"/>
        <rFont val="Arial Narrow"/>
        <family val="2"/>
      </rPr>
      <t>: datos de consumo de combustibles o de distancia recorrida desglosados según facturas y/o lecturas de contadores.</t>
    </r>
  </si>
  <si>
    <t xml:space="preserve">                                          CONSUMO DE COMBUSTIBLES EN INSTALACIONES FIJAS</t>
  </si>
  <si>
    <t xml:space="preserve">                                          CONSUMO DE COMBUSTIBLES EN VEHÍCULOS Y MAQUINARIA</t>
  </si>
  <si>
    <r>
      <rPr>
        <u/>
        <sz val="11"/>
        <rFont val="Arial Narrow"/>
        <family val="2"/>
      </rPr>
      <t>Modo de propulsión</t>
    </r>
    <r>
      <rPr>
        <sz val="11"/>
        <rFont val="Arial Narrow"/>
        <family val="2"/>
      </rPr>
      <t xml:space="preserve">: en caso de tratarse de vehículos eléctricos o vehículos híbridos deberá seguir las siguientes indicaciones para cumplimentar sus datos de consumo o km recorridos:
  - Vehículo híbrido no enchufable: indicar en la presente pestaña los litros de combustible consumido o los km recorridos.
  - Vehículo híbrido enchufable: en la presente pestaña indicar los litros de combustible consumido o los km recorridos y en en el apartado </t>
    </r>
    <r>
      <rPr>
        <i/>
        <sz val="11"/>
        <rFont val="Arial Narrow"/>
        <family val="2"/>
      </rPr>
      <t>B. Consumo de electricidad en vehículos</t>
    </r>
    <r>
      <rPr>
        <sz val="11"/>
        <rFont val="Arial Narrow"/>
        <family val="2"/>
      </rPr>
      <t xml:space="preserve"> de la pestaña 7</t>
    </r>
    <r>
      <rPr>
        <i/>
        <sz val="11"/>
        <rFont val="Arial Narrow"/>
        <family val="2"/>
      </rPr>
      <t>. Electricidad y otras energías,</t>
    </r>
    <r>
      <rPr>
        <sz val="11"/>
        <rFont val="Arial Narrow"/>
        <family val="2"/>
      </rPr>
      <t xml:space="preserve"> los kWh consumidos.
  - Vehículo eléctrico: indicar los kWh consumidos en el apartado </t>
    </r>
    <r>
      <rPr>
        <i/>
        <sz val="11"/>
        <rFont val="Arial Narrow"/>
        <family val="2"/>
      </rPr>
      <t xml:space="preserve">B. Consumo de electricidad en vehículos </t>
    </r>
    <r>
      <rPr>
        <sz val="11"/>
        <rFont val="Arial Narrow"/>
        <family val="2"/>
      </rPr>
      <t>de la pestaña 7</t>
    </r>
    <r>
      <rPr>
        <i/>
        <sz val="11"/>
        <rFont val="Arial Narrow"/>
        <family val="2"/>
      </rPr>
      <t>. Electricidad y otras energías.</t>
    </r>
  </si>
  <si>
    <t xml:space="preserve"> - Gasóleo B: Resolución de 30 de abril de 2015, de la Dirección General de Política Energética y Minas, por la que se determina el procedimiento de envío de información de los sujetos obligados del sistema de obligaciones de eficiencia energética, en lo relativo a sus ventas de energía, de acuerdo con la Ley 18/2014, de 15 de octubre, de aprobación de medidas urgentes para el crecimiento, la competitividad y la eficiencia (Corrección de errores).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</si>
</sst>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0"/>
    <numFmt numFmtId="166" formatCode="0.000"/>
    <numFmt numFmtId="167" formatCode="0.0"/>
    <numFmt numFmtId="168" formatCode="#,##0.0"/>
    <numFmt numFmtId="169" formatCode="#,##0.0000"/>
    <numFmt numFmtId="170" formatCode="0.0000"/>
    <numFmt numFmtId="171" formatCode="0.0%"/>
  </numFmts>
  <fonts count="205" x14ac:knownFonts="1">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b/>
      <sz val="14"/>
      <name val="Arial Narrow"/>
      <family val="2"/>
    </font>
    <font>
      <sz val="10"/>
      <name val="Arial Narrow"/>
      <family val="2"/>
    </font>
    <font>
      <b/>
      <sz val="14"/>
      <color indexed="9"/>
      <name val="Arial Narrow"/>
      <family val="2"/>
    </font>
    <font>
      <b/>
      <sz val="11"/>
      <color indexed="9"/>
      <name val="Arial Narrow"/>
      <family val="2"/>
    </font>
    <font>
      <b/>
      <vertAlign val="subscript"/>
      <sz val="11"/>
      <color indexed="9"/>
      <name val="Arial Narrow"/>
      <family val="2"/>
    </font>
    <font>
      <b/>
      <sz val="11"/>
      <name val="Arial Narrow"/>
      <family val="2"/>
    </font>
    <font>
      <sz val="11"/>
      <name val="Arial Narrow"/>
      <family val="2"/>
    </font>
    <font>
      <b/>
      <sz val="10"/>
      <name val="Arial Narrow"/>
      <family val="2"/>
    </font>
    <font>
      <sz val="11"/>
      <color indexed="8"/>
      <name val="Arial Narrow"/>
      <family val="2"/>
    </font>
    <font>
      <u/>
      <sz val="11"/>
      <color indexed="12"/>
      <name val="Arial Narrow"/>
      <family val="2"/>
    </font>
    <font>
      <sz val="11"/>
      <color indexed="10"/>
      <name val="Arial Narrow"/>
      <family val="2"/>
    </font>
    <font>
      <vertAlign val="subscript"/>
      <sz val="11"/>
      <color indexed="8"/>
      <name val="Arial Narrow"/>
      <family val="2"/>
    </font>
    <font>
      <vertAlign val="subscript"/>
      <sz val="11"/>
      <name val="Arial Narrow"/>
      <family val="2"/>
    </font>
    <font>
      <b/>
      <sz val="11"/>
      <color indexed="8"/>
      <name val="Arial Narrow"/>
      <family val="2"/>
    </font>
    <font>
      <b/>
      <sz val="10"/>
      <color indexed="9"/>
      <name val="Arial Narrow"/>
      <family val="2"/>
    </font>
    <font>
      <sz val="10"/>
      <color indexed="8"/>
      <name val="Arial Narrow"/>
      <family val="2"/>
    </font>
    <font>
      <b/>
      <sz val="18"/>
      <color indexed="8"/>
      <name val="Arial Narrow"/>
      <family val="2"/>
    </font>
    <font>
      <b/>
      <sz val="12"/>
      <color indexed="9"/>
      <name val="Arial Narrow"/>
      <family val="2"/>
    </font>
    <font>
      <b/>
      <sz val="10"/>
      <color indexed="8"/>
      <name val="Arial Narrow"/>
      <family val="2"/>
    </font>
    <font>
      <b/>
      <vertAlign val="superscript"/>
      <sz val="10"/>
      <color indexed="9"/>
      <name val="Arial Narrow"/>
      <family val="2"/>
    </font>
    <font>
      <b/>
      <vertAlign val="subscript"/>
      <sz val="10"/>
      <color indexed="9"/>
      <name val="Arial Narrow"/>
      <family val="2"/>
    </font>
    <font>
      <b/>
      <sz val="14"/>
      <color indexed="9"/>
      <name val="Arial Narrow"/>
      <family val="2"/>
    </font>
    <font>
      <sz val="11"/>
      <color indexed="23"/>
      <name val="Arial Narrow"/>
      <family val="2"/>
    </font>
    <font>
      <sz val="10"/>
      <color indexed="23"/>
      <name val="Arial Narrow"/>
      <family val="2"/>
    </font>
    <font>
      <sz val="14"/>
      <color indexed="8"/>
      <name val="Arial Narrow"/>
      <family val="2"/>
    </font>
    <font>
      <b/>
      <sz val="14"/>
      <color indexed="8"/>
      <name val="Arial Narrow"/>
      <family val="2"/>
    </font>
    <font>
      <b/>
      <sz val="11"/>
      <color indexed="23"/>
      <name val="Arial Narrow"/>
      <family val="2"/>
    </font>
    <font>
      <b/>
      <sz val="10"/>
      <color indexed="23"/>
      <name val="Arial Narrow"/>
      <family val="2"/>
    </font>
    <font>
      <i/>
      <sz val="11"/>
      <name val="Arial Narrow"/>
      <family val="2"/>
    </font>
    <font>
      <b/>
      <sz val="10"/>
      <color indexed="12"/>
      <name val="Arial Narrow"/>
      <family val="2"/>
    </font>
    <font>
      <u/>
      <sz val="11"/>
      <color indexed="27"/>
      <name val="Calibri"/>
      <family val="2"/>
    </font>
    <font>
      <b/>
      <sz val="10"/>
      <color indexed="23"/>
      <name val="Arial Narrow"/>
      <family val="2"/>
    </font>
    <font>
      <b/>
      <sz val="11"/>
      <color indexed="30"/>
      <name val="Arial Narrow"/>
      <family val="2"/>
    </font>
    <font>
      <b/>
      <sz val="11"/>
      <color indexed="22"/>
      <name val="Arial Narrow"/>
      <family val="2"/>
    </font>
    <font>
      <b/>
      <sz val="11"/>
      <color indexed="23"/>
      <name val="Arial Narrow"/>
      <family val="2"/>
    </font>
    <font>
      <sz val="11"/>
      <color indexed="23"/>
      <name val="Arial Narrow"/>
      <family val="2"/>
    </font>
    <font>
      <sz val="11"/>
      <color indexed="23"/>
      <name val="Arial Narrow"/>
      <family val="2"/>
    </font>
    <font>
      <sz val="10"/>
      <color indexed="27"/>
      <name val="Arial Narrow"/>
      <family val="2"/>
    </font>
    <font>
      <b/>
      <sz val="14"/>
      <color indexed="30"/>
      <name val="Arial Narrow"/>
      <family val="2"/>
    </font>
    <font>
      <sz val="11"/>
      <color indexed="30"/>
      <name val="Arial Narrow"/>
      <family val="2"/>
    </font>
    <font>
      <b/>
      <sz val="12"/>
      <color indexed="23"/>
      <name val="Arial Narrow"/>
      <family val="2"/>
    </font>
    <font>
      <sz val="11"/>
      <color indexed="27"/>
      <name val="Arial Narrow"/>
      <family val="2"/>
    </font>
    <font>
      <sz val="14"/>
      <color indexed="23"/>
      <name val="Arial Narrow"/>
      <family val="2"/>
    </font>
    <font>
      <b/>
      <sz val="10"/>
      <color indexed="9"/>
      <name val="Arial Narrow"/>
      <family val="2"/>
    </font>
    <font>
      <sz val="10"/>
      <color indexed="9"/>
      <name val="Arial Narrow"/>
      <family val="2"/>
    </font>
    <font>
      <b/>
      <sz val="11"/>
      <color indexed="9"/>
      <name val="Arial Narrow"/>
      <family val="2"/>
    </font>
    <font>
      <b/>
      <sz val="22"/>
      <color indexed="62"/>
      <name val="Arial Narrow"/>
      <family val="2"/>
    </font>
    <font>
      <b/>
      <sz val="12"/>
      <color indexed="9"/>
      <name val="Arial Narrow"/>
      <family val="2"/>
    </font>
    <font>
      <b/>
      <sz val="9"/>
      <color indexed="9"/>
      <name val="Arial Narrow"/>
      <family val="2"/>
    </font>
    <font>
      <b/>
      <sz val="8"/>
      <color indexed="9"/>
      <name val="Arial Narrow"/>
      <family val="2"/>
    </font>
    <font>
      <sz val="6"/>
      <color indexed="8"/>
      <name val="Arial Narrow"/>
      <family val="2"/>
    </font>
    <font>
      <sz val="11"/>
      <color indexed="62"/>
      <name val="Calibri"/>
      <family val="2"/>
    </font>
    <font>
      <sz val="10"/>
      <color indexed="10"/>
      <name val="Arial Narrow"/>
      <family val="2"/>
    </font>
    <font>
      <sz val="10"/>
      <name val="Arial"/>
      <family val="2"/>
    </font>
    <font>
      <sz val="10"/>
      <name val="Verdana"/>
      <family val="2"/>
    </font>
    <font>
      <b/>
      <sz val="11"/>
      <color indexed="30"/>
      <name val="Arial Narrow"/>
      <family val="2"/>
    </font>
    <font>
      <sz val="11"/>
      <color indexed="27"/>
      <name val="Arial Narrow"/>
      <family val="2"/>
    </font>
    <font>
      <sz val="10"/>
      <color indexed="27"/>
      <name val="Arial Narrow"/>
      <family val="2"/>
    </font>
    <font>
      <sz val="10"/>
      <color indexed="8"/>
      <name val="Arial"/>
      <family val="2"/>
    </font>
    <font>
      <sz val="10"/>
      <color indexed="56"/>
      <name val="Arial Narrow"/>
      <family val="2"/>
    </font>
    <font>
      <b/>
      <vertAlign val="subscript"/>
      <sz val="9"/>
      <color indexed="9"/>
      <name val="Arial Narrow"/>
      <family val="2"/>
    </font>
    <font>
      <sz val="9"/>
      <name val="Arial Narrow"/>
      <family val="2"/>
    </font>
    <font>
      <b/>
      <sz val="11"/>
      <color theme="1"/>
      <name val="Calibri"/>
      <family val="2"/>
      <scheme val="minor"/>
    </font>
    <font>
      <sz val="10"/>
      <color rgb="FFCCFFFF"/>
      <name val="Arial Narrow"/>
      <family val="2"/>
    </font>
    <font>
      <sz val="11"/>
      <color rgb="FFCCFFFF"/>
      <name val="Arial Narrow"/>
      <family val="2"/>
    </font>
    <font>
      <b/>
      <sz val="10"/>
      <color rgb="FFCCFFFF"/>
      <name val="Arial Narrow"/>
      <family val="2"/>
    </font>
    <font>
      <b/>
      <sz val="11"/>
      <color rgb="FFCCFFFF"/>
      <name val="Arial Narrow"/>
      <family val="2"/>
    </font>
    <font>
      <b/>
      <sz val="14"/>
      <color rgb="FF0066CC"/>
      <name val="Arial Narrow"/>
      <family val="2"/>
    </font>
    <font>
      <b/>
      <sz val="10"/>
      <color theme="3"/>
      <name val="Arial Narrow"/>
      <family val="2"/>
    </font>
    <font>
      <sz val="11"/>
      <color theme="3"/>
      <name val="Arial Narrow"/>
      <family val="2"/>
    </font>
    <font>
      <sz val="10"/>
      <color theme="1"/>
      <name val="Arial Narrow"/>
      <family val="2"/>
    </font>
    <font>
      <b/>
      <sz val="11"/>
      <color theme="3"/>
      <name val="Arial Narrow"/>
      <family val="2"/>
    </font>
    <font>
      <sz val="10"/>
      <color theme="3"/>
      <name val="Arial Narrow"/>
      <family val="2"/>
    </font>
    <font>
      <sz val="9"/>
      <color theme="1"/>
      <name val="Calibri"/>
      <family val="2"/>
      <scheme val="minor"/>
    </font>
    <font>
      <sz val="11"/>
      <color rgb="FFCCFFFF"/>
      <name val="Calibri"/>
      <family val="2"/>
      <scheme val="minor"/>
    </font>
    <font>
      <sz val="10"/>
      <color rgb="FFFF0000"/>
      <name val="Arial Narrow"/>
      <family val="2"/>
    </font>
    <font>
      <b/>
      <sz val="11"/>
      <color rgb="FFFF0000"/>
      <name val="Arial Narrow"/>
      <family val="2"/>
    </font>
    <font>
      <b/>
      <sz val="14"/>
      <color rgb="FFCCFFFF"/>
      <name val="Arial Narrow"/>
      <family val="2"/>
    </font>
    <font>
      <b/>
      <sz val="12"/>
      <color theme="3"/>
      <name val="Arial Narrow"/>
      <family val="2"/>
    </font>
    <font>
      <b/>
      <sz val="16"/>
      <color rgb="FFCCFFFF"/>
      <name val="Calibri"/>
      <family val="2"/>
      <scheme val="minor"/>
    </font>
    <font>
      <b/>
      <sz val="10"/>
      <color theme="0"/>
      <name val="Arial Narrow"/>
      <family val="2"/>
    </font>
    <font>
      <b/>
      <sz val="11"/>
      <color theme="0"/>
      <name val="Arial Narrow"/>
      <family val="2"/>
    </font>
    <font>
      <b/>
      <vertAlign val="superscript"/>
      <sz val="10"/>
      <color theme="0"/>
      <name val="Arial Narrow"/>
      <family val="2"/>
    </font>
    <font>
      <sz val="9"/>
      <color theme="3"/>
      <name val="Arial Narrow"/>
      <family val="2"/>
    </font>
    <font>
      <i/>
      <sz val="9"/>
      <color theme="3"/>
      <name val="Arial Narrow"/>
      <family val="2"/>
    </font>
    <font>
      <sz val="11"/>
      <color rgb="FFF60000"/>
      <name val="Arial Narrow"/>
      <family val="2"/>
    </font>
    <font>
      <sz val="12"/>
      <color theme="3"/>
      <name val="Arial Narrow"/>
      <family val="2"/>
    </font>
    <font>
      <sz val="12"/>
      <color indexed="23"/>
      <name val="Arial Narrow"/>
      <family val="2"/>
    </font>
    <font>
      <sz val="11"/>
      <color rgb="FFFF0000"/>
      <name val="Calibri"/>
      <family val="2"/>
      <scheme val="minor"/>
    </font>
    <font>
      <sz val="11"/>
      <name val="Calibri"/>
      <family val="2"/>
      <scheme val="minor"/>
    </font>
    <font>
      <b/>
      <sz val="11"/>
      <color theme="0" tint="-0.499984740745262"/>
      <name val="Arial Narrow"/>
      <family val="2"/>
    </font>
    <font>
      <b/>
      <i/>
      <sz val="13"/>
      <color rgb="FF0070C0"/>
      <name val="Arial Narrow"/>
      <family val="2"/>
    </font>
    <font>
      <u/>
      <sz val="11"/>
      <color theme="1"/>
      <name val="Calibri"/>
      <family val="2"/>
      <scheme val="minor"/>
    </font>
    <font>
      <sz val="9"/>
      <color indexed="81"/>
      <name val="Tahoma"/>
      <family val="2"/>
    </font>
    <font>
      <sz val="11"/>
      <color theme="0" tint="-0.499984740745262"/>
      <name val="Calibri"/>
      <family val="2"/>
      <scheme val="minor"/>
    </font>
    <font>
      <sz val="10"/>
      <color theme="1"/>
      <name val="Calibri"/>
      <family val="2"/>
      <scheme val="minor"/>
    </font>
    <font>
      <b/>
      <sz val="9"/>
      <color indexed="81"/>
      <name val="Tahoma"/>
      <family val="2"/>
    </font>
    <font>
      <b/>
      <sz val="11"/>
      <name val="Calibri"/>
      <family val="2"/>
      <scheme val="minor"/>
    </font>
    <font>
      <sz val="14"/>
      <color theme="1"/>
      <name val="Calibri"/>
      <family val="2"/>
      <scheme val="minor"/>
    </font>
    <font>
      <u/>
      <sz val="11"/>
      <name val="Calibri"/>
      <family val="2"/>
      <scheme val="minor"/>
    </font>
    <font>
      <i/>
      <u/>
      <sz val="11"/>
      <color theme="1"/>
      <name val="Calibri"/>
      <family val="2"/>
      <scheme val="minor"/>
    </font>
    <font>
      <b/>
      <sz val="12"/>
      <color rgb="FF0066CC"/>
      <name val="Arial Narrow"/>
      <family val="2"/>
    </font>
    <font>
      <b/>
      <sz val="8"/>
      <name val="Arial Narrow"/>
      <family val="2"/>
    </font>
    <font>
      <b/>
      <sz val="12"/>
      <color theme="0"/>
      <name val="Arial Narrow"/>
      <family val="2"/>
    </font>
    <font>
      <b/>
      <i/>
      <sz val="11"/>
      <color rgb="FF0066CC"/>
      <name val="Arial Narrow"/>
      <family val="2"/>
    </font>
    <font>
      <sz val="11"/>
      <color rgb="FF1F497D"/>
      <name val="Arial Narrow"/>
      <family val="2"/>
    </font>
    <font>
      <sz val="14"/>
      <color theme="0"/>
      <name val="Calibri"/>
      <family val="2"/>
      <scheme val="minor"/>
    </font>
    <font>
      <i/>
      <sz val="11"/>
      <color theme="1"/>
      <name val="Calibri"/>
      <family val="2"/>
      <scheme val="minor"/>
    </font>
    <font>
      <sz val="10"/>
      <name val="Calibri"/>
      <family val="2"/>
      <scheme val="minor"/>
    </font>
    <font>
      <b/>
      <sz val="11"/>
      <color indexed="9"/>
      <name val="Calibri"/>
      <family val="2"/>
      <scheme val="minor"/>
    </font>
    <font>
      <b/>
      <sz val="11"/>
      <color rgb="FFFF0000"/>
      <name val="Calibri"/>
      <family val="2"/>
      <scheme val="minor"/>
    </font>
    <font>
      <sz val="9"/>
      <name val="Calibri"/>
      <family val="2"/>
      <scheme val="minor"/>
    </font>
    <font>
      <b/>
      <u/>
      <sz val="11"/>
      <name val="Calibri"/>
      <family val="2"/>
      <scheme val="minor"/>
    </font>
    <font>
      <i/>
      <sz val="11"/>
      <name val="Calibri"/>
      <family val="2"/>
      <scheme val="minor"/>
    </font>
    <font>
      <sz val="14"/>
      <name val="Calibri"/>
      <family val="2"/>
      <scheme val="minor"/>
    </font>
    <font>
      <b/>
      <sz val="14"/>
      <color theme="0"/>
      <name val="Calibri"/>
      <family val="2"/>
      <scheme val="minor"/>
    </font>
    <font>
      <b/>
      <sz val="11"/>
      <color theme="0" tint="-0.499984740745262"/>
      <name val="Calibri"/>
      <family val="2"/>
      <scheme val="minor"/>
    </font>
    <font>
      <b/>
      <sz val="16"/>
      <color theme="0"/>
      <name val="Calibri"/>
      <family val="2"/>
      <scheme val="minor"/>
    </font>
    <font>
      <b/>
      <sz val="10"/>
      <name val="Calibri"/>
      <family val="2"/>
      <scheme val="minor"/>
    </font>
    <font>
      <i/>
      <u/>
      <sz val="11"/>
      <name val="Calibri"/>
      <family val="2"/>
      <scheme val="minor"/>
    </font>
    <font>
      <sz val="11"/>
      <color indexed="8"/>
      <name val="Calibri"/>
      <family val="2"/>
      <scheme val="minor"/>
    </font>
    <font>
      <u/>
      <sz val="11"/>
      <color theme="10"/>
      <name val="Calibri"/>
      <family val="2"/>
      <scheme val="minor"/>
    </font>
    <font>
      <b/>
      <sz val="12"/>
      <color theme="0"/>
      <name val="Calibri"/>
      <family val="2"/>
      <scheme val="minor"/>
    </font>
    <font>
      <b/>
      <i/>
      <u/>
      <sz val="12"/>
      <color theme="3" tint="0.39997558519241921"/>
      <name val="Calibri"/>
      <family val="2"/>
      <scheme val="minor"/>
    </font>
    <font>
      <b/>
      <vertAlign val="subscript"/>
      <sz val="10"/>
      <name val="Calibri"/>
      <family val="2"/>
      <scheme val="minor"/>
    </font>
    <font>
      <i/>
      <sz val="10"/>
      <name val="Calibri"/>
      <family val="2"/>
      <scheme val="minor"/>
    </font>
    <font>
      <i/>
      <sz val="10"/>
      <color theme="1"/>
      <name val="Calibri"/>
      <family val="2"/>
      <scheme val="minor"/>
    </font>
    <font>
      <sz val="11"/>
      <color theme="1"/>
      <name val="Calibri"/>
      <family val="2"/>
      <scheme val="minor"/>
    </font>
    <font>
      <b/>
      <vertAlign val="superscript"/>
      <sz val="10"/>
      <name val="Arial Narrow"/>
      <family val="2"/>
    </font>
    <font>
      <sz val="11"/>
      <color indexed="9"/>
      <name val="Arial Narrow"/>
      <family val="2"/>
    </font>
    <font>
      <sz val="12"/>
      <name val="Arial Narrow"/>
      <family val="2"/>
    </font>
    <font>
      <b/>
      <vertAlign val="subscript"/>
      <sz val="11"/>
      <color theme="0"/>
      <name val="Arial Narrow"/>
      <family val="2"/>
    </font>
    <font>
      <b/>
      <sz val="9"/>
      <color theme="0"/>
      <name val="Arial Narrow"/>
      <family val="2"/>
    </font>
    <font>
      <b/>
      <vertAlign val="subscript"/>
      <sz val="9"/>
      <color theme="0"/>
      <name val="Arial Narrow"/>
      <family val="2"/>
    </font>
    <font>
      <sz val="11"/>
      <color theme="1"/>
      <name val="Arial Narrow"/>
      <family val="2"/>
    </font>
    <font>
      <b/>
      <sz val="14"/>
      <color rgb="FF0070C0"/>
      <name val="Arial Narrow"/>
      <family val="2"/>
    </font>
    <font>
      <sz val="10"/>
      <color rgb="FF000000"/>
      <name val="Arial Narrow"/>
      <family val="2"/>
    </font>
    <font>
      <vertAlign val="subscript"/>
      <sz val="10"/>
      <color theme="1"/>
      <name val="Arial Narrow"/>
      <family val="2"/>
    </font>
    <font>
      <vertAlign val="subscript"/>
      <sz val="10"/>
      <color rgb="FF000000"/>
      <name val="Arial Narrow"/>
      <family val="2"/>
    </font>
    <font>
      <vertAlign val="subscript"/>
      <sz val="10"/>
      <name val="Arial Narrow"/>
      <family val="2"/>
    </font>
    <font>
      <sz val="8"/>
      <name val="Arial Narrow"/>
      <family val="2"/>
    </font>
    <font>
      <vertAlign val="subscript"/>
      <sz val="9"/>
      <name val="Arial Narrow"/>
      <family val="2"/>
    </font>
    <font>
      <b/>
      <sz val="9"/>
      <color theme="0" tint="-0.499984740745262"/>
      <name val="Arial Narrow"/>
      <family val="2"/>
    </font>
    <font>
      <sz val="10"/>
      <color theme="1" tint="0.499984740745262"/>
      <name val="Arial Narrow"/>
      <family val="2"/>
    </font>
    <font>
      <u/>
      <sz val="10"/>
      <color indexed="12"/>
      <name val="Calibri"/>
      <family val="2"/>
    </font>
    <font>
      <u/>
      <sz val="10"/>
      <color indexed="12"/>
      <name val="Arial Narrow"/>
      <family val="2"/>
    </font>
    <font>
      <u/>
      <sz val="12"/>
      <color rgb="FF0070C0"/>
      <name val="Arial Narrow"/>
      <family val="2"/>
    </font>
    <font>
      <b/>
      <i/>
      <u/>
      <sz val="12"/>
      <color rgb="FF0070C0"/>
      <name val="Arial Narrow"/>
      <family val="2"/>
    </font>
    <font>
      <sz val="10"/>
      <color rgb="FF0000FF"/>
      <name val="Arial Narrow"/>
      <family val="2"/>
    </font>
    <font>
      <u/>
      <sz val="10"/>
      <color rgb="FF0000FF"/>
      <name val="Arial Narrow"/>
      <family val="2"/>
    </font>
    <font>
      <sz val="10"/>
      <color theme="1"/>
      <name val="Arial"/>
      <family val="2"/>
    </font>
    <font>
      <b/>
      <u/>
      <sz val="16"/>
      <name val="Calibri"/>
      <family val="2"/>
      <scheme val="minor"/>
    </font>
    <font>
      <i/>
      <sz val="9"/>
      <name val="Calibri"/>
      <family val="2"/>
      <scheme val="minor"/>
    </font>
    <font>
      <u/>
      <sz val="10"/>
      <color theme="1"/>
      <name val="Calibri"/>
      <family val="2"/>
      <scheme val="minor"/>
    </font>
    <font>
      <sz val="7"/>
      <color theme="1"/>
      <name val="Calibri"/>
      <family val="2"/>
      <scheme val="minor"/>
    </font>
    <font>
      <b/>
      <sz val="20"/>
      <color theme="0"/>
      <name val="Arial Narrow"/>
      <family val="2"/>
    </font>
    <font>
      <b/>
      <sz val="14"/>
      <color rgb="FF69613B"/>
      <name val="Arial Narrow"/>
      <family val="2"/>
    </font>
    <font>
      <i/>
      <sz val="12"/>
      <name val="Arial Narrow"/>
      <family val="2"/>
    </font>
    <font>
      <vertAlign val="superscript"/>
      <sz val="11"/>
      <color indexed="8"/>
      <name val="Arial Narrow"/>
      <family val="2"/>
    </font>
    <font>
      <sz val="11"/>
      <color rgb="FF69613B"/>
      <name val="Calibri"/>
      <family val="2"/>
      <scheme val="minor"/>
    </font>
    <font>
      <b/>
      <sz val="10"/>
      <color rgb="FF69613B"/>
      <name val="Arial Narrow"/>
      <family val="2"/>
    </font>
    <font>
      <b/>
      <sz val="11"/>
      <color rgb="FF69613B"/>
      <name val="Arial Narrow"/>
      <family val="2"/>
    </font>
    <font>
      <b/>
      <vertAlign val="subscript"/>
      <sz val="12"/>
      <color indexed="8"/>
      <name val="Arial Narrow"/>
      <family val="2"/>
    </font>
    <font>
      <b/>
      <sz val="12"/>
      <color indexed="8"/>
      <name val="Arial Narrow"/>
      <family val="2"/>
    </font>
    <font>
      <b/>
      <sz val="12"/>
      <name val="Arial Narrow"/>
      <family val="2"/>
    </font>
    <font>
      <b/>
      <sz val="11"/>
      <color theme="1" tint="0.499984740745262"/>
      <name val="Arial Narrow"/>
      <family val="2"/>
    </font>
    <font>
      <b/>
      <sz val="12"/>
      <color rgb="FF69613B"/>
      <name val="Arial Narrow"/>
      <family val="2"/>
    </font>
    <font>
      <sz val="11"/>
      <color rgb="FF69613B"/>
      <name val="Arial Narrow"/>
      <family val="2"/>
    </font>
    <font>
      <sz val="10"/>
      <color rgb="FF69613B"/>
      <name val="Arial Narrow"/>
      <family val="2"/>
    </font>
    <font>
      <sz val="10"/>
      <color rgb="FF69613B"/>
      <name val="Calibri"/>
      <family val="2"/>
    </font>
    <font>
      <sz val="11"/>
      <color rgb="FF69613B"/>
      <name val="Calibri"/>
      <family val="2"/>
    </font>
    <font>
      <sz val="11"/>
      <color theme="1" tint="0.499984740745262"/>
      <name val="Calibri"/>
      <family val="2"/>
      <scheme val="minor"/>
    </font>
    <font>
      <sz val="11"/>
      <color theme="1" tint="0.499984740745262"/>
      <name val="Arial Narrow"/>
      <family val="2"/>
    </font>
    <font>
      <sz val="10"/>
      <color theme="1" tint="0.499984740745262"/>
      <name val="Calibri"/>
      <family val="2"/>
    </font>
    <font>
      <sz val="11"/>
      <color theme="1" tint="0.499984740745262"/>
      <name val="Calibri"/>
      <family val="2"/>
    </font>
    <font>
      <i/>
      <sz val="9"/>
      <name val="Arial Narrow"/>
      <family val="2"/>
    </font>
    <font>
      <u/>
      <sz val="11"/>
      <name val="Arial Narrow"/>
      <family val="2"/>
    </font>
    <font>
      <b/>
      <i/>
      <sz val="13"/>
      <color rgb="FF69613B"/>
      <name val="Arial Narrow"/>
      <family val="2"/>
    </font>
    <font>
      <b/>
      <i/>
      <u/>
      <sz val="13"/>
      <color rgb="FF69613B"/>
      <name val="Arial Narrow"/>
      <family val="2"/>
    </font>
    <font>
      <i/>
      <sz val="13"/>
      <color rgb="FF69613B"/>
      <name val="Arial Narrow"/>
      <family val="2"/>
    </font>
    <font>
      <b/>
      <i/>
      <vertAlign val="subscript"/>
      <sz val="13"/>
      <color rgb="FF69613B"/>
      <name val="Arial Narrow"/>
      <family val="2"/>
    </font>
    <font>
      <vertAlign val="superscript"/>
      <sz val="9"/>
      <name val="Arial Narrow"/>
      <family val="2"/>
    </font>
    <font>
      <b/>
      <i/>
      <u/>
      <sz val="12"/>
      <color rgb="FF69613B"/>
      <name val="Arial Narrow"/>
      <family val="2"/>
    </font>
    <font>
      <vertAlign val="superscript"/>
      <sz val="10"/>
      <name val="Arial Narrow"/>
      <family val="2"/>
    </font>
    <font>
      <i/>
      <sz val="10"/>
      <name val="Arial Narrow"/>
      <family val="2"/>
    </font>
    <font>
      <sz val="10"/>
      <color rgb="FFDDD9C4"/>
      <name val="Arial Narrow"/>
      <family val="2"/>
    </font>
    <font>
      <sz val="9"/>
      <color rgb="FFDDD9C4"/>
      <name val="Arial Narrow"/>
      <family val="2"/>
    </font>
    <font>
      <sz val="11"/>
      <color rgb="FFDDD9C4"/>
      <name val="Arial Narrow"/>
      <family val="2"/>
    </font>
    <font>
      <b/>
      <sz val="10"/>
      <color rgb="FFDDD9C4"/>
      <name val="Arial Narrow"/>
      <family val="2"/>
    </font>
    <font>
      <b/>
      <sz val="11"/>
      <color rgb="FFDDD9C4"/>
      <name val="Arial Narrow"/>
      <family val="2"/>
    </font>
    <font>
      <vertAlign val="superscript"/>
      <sz val="11"/>
      <name val="Arial Narrow"/>
      <family val="2"/>
    </font>
    <font>
      <b/>
      <sz val="11"/>
      <color theme="2" tint="-0.749992370372631"/>
      <name val="Arial Narrow"/>
      <family val="2"/>
    </font>
    <font>
      <sz val="11"/>
      <color rgb="FF292929"/>
      <name val="Arial Narrow"/>
      <family val="2"/>
    </font>
    <font>
      <sz val="11"/>
      <color indexed="63"/>
      <name val="Arial Narrow"/>
      <family val="2"/>
    </font>
    <font>
      <b/>
      <sz val="11"/>
      <color indexed="63"/>
      <name val="Arial Narrow"/>
      <family val="2"/>
    </font>
    <font>
      <i/>
      <sz val="11"/>
      <color indexed="63"/>
      <name val="Arial Narrow"/>
      <family val="2"/>
    </font>
    <font>
      <sz val="7"/>
      <name val="Arial Narrow"/>
      <family val="2"/>
    </font>
    <font>
      <b/>
      <i/>
      <sz val="12"/>
      <name val="Arial Narrow"/>
      <family val="2"/>
    </font>
    <font>
      <b/>
      <i/>
      <vertAlign val="subscript"/>
      <sz val="12"/>
      <name val="Arial Narrow"/>
      <family val="2"/>
    </font>
    <font>
      <vertAlign val="subscript"/>
      <sz val="10"/>
      <color rgb="FF69613B"/>
      <name val="Arial Narrow"/>
      <family val="2"/>
    </font>
  </fonts>
  <fills count="46">
    <fill>
      <patternFill patternType="none"/>
    </fill>
    <fill>
      <patternFill patternType="gray125"/>
    </fill>
    <fill>
      <patternFill patternType="solid">
        <fgColor indexed="47"/>
      </patternFill>
    </fill>
    <fill>
      <patternFill patternType="solid">
        <fgColor indexed="30"/>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60"/>
        <bgColor indexed="64"/>
      </patternFill>
    </fill>
    <fill>
      <patternFill patternType="solid">
        <fgColor rgb="FFCC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EFCD8"/>
        <bgColor indexed="64"/>
      </patternFill>
    </fill>
    <fill>
      <patternFill patternType="solid">
        <fgColor rgb="FF0066CC"/>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0070C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F2F2F2"/>
        <bgColor indexed="64"/>
      </patternFill>
    </fill>
    <fill>
      <patternFill patternType="solid">
        <fgColor theme="4" tint="0.79998168889431442"/>
        <bgColor indexed="48"/>
      </patternFill>
    </fill>
    <fill>
      <patternFill patternType="solid">
        <fgColor rgb="FF99CCFF"/>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DDD9C4"/>
        <bgColor indexed="64"/>
      </patternFill>
    </fill>
    <fill>
      <patternFill patternType="solid">
        <fgColor rgb="FF69613B"/>
        <bgColor indexed="64"/>
      </patternFill>
    </fill>
    <fill>
      <patternFill patternType="solid">
        <fgColor rgb="FFC0C0C0"/>
        <bgColor indexed="64"/>
      </patternFill>
    </fill>
    <fill>
      <patternFill patternType="solid">
        <fgColor theme="1" tint="0.499984740745262"/>
        <bgColor indexed="64"/>
      </patternFill>
    </fill>
    <fill>
      <patternFill patternType="solid">
        <fgColor rgb="FF69613B"/>
        <bgColor indexed="48"/>
      </patternFill>
    </fill>
    <fill>
      <patternFill patternType="solid">
        <fgColor theme="0" tint="-0.499984740745262"/>
        <bgColor indexed="64"/>
      </patternFill>
    </fill>
    <fill>
      <patternFill patternType="solid">
        <fgColor rgb="FFFFFFCC"/>
        <bgColor indexed="64"/>
      </patternFill>
    </fill>
    <fill>
      <patternFill patternType="solid">
        <fgColor theme="0" tint="-0.499984740745262"/>
        <bgColor indexed="48"/>
      </patternFill>
    </fill>
    <fill>
      <patternFill patternType="solid">
        <fgColor indexed="55"/>
        <bgColor indexed="48"/>
      </patternFill>
    </fill>
    <fill>
      <patternFill patternType="solid">
        <fgColor indexed="55"/>
        <bgColor indexed="64"/>
      </patternFill>
    </fill>
  </fills>
  <borders count="249">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9"/>
      </right>
      <top/>
      <bottom/>
      <diagonal/>
    </border>
    <border>
      <left style="thin">
        <color indexed="23"/>
      </left>
      <right style="thin">
        <color indexed="23"/>
      </right>
      <top/>
      <bottom style="thin">
        <color indexed="23"/>
      </bottom>
      <diagonal/>
    </border>
    <border>
      <left/>
      <right/>
      <top/>
      <bottom style="thin">
        <color indexed="55"/>
      </bottom>
      <diagonal/>
    </border>
    <border>
      <left/>
      <right/>
      <top style="thin">
        <color indexed="55"/>
      </top>
      <bottom/>
      <diagonal/>
    </border>
    <border>
      <left style="thin">
        <color indexed="55"/>
      </left>
      <right/>
      <top style="thin">
        <color indexed="55"/>
      </top>
      <bottom/>
      <diagonal/>
    </border>
    <border>
      <left style="thin">
        <color indexed="55"/>
      </left>
      <right/>
      <top/>
      <bottom style="thin">
        <color indexed="55"/>
      </bottom>
      <diagonal/>
    </border>
    <border>
      <left style="thin">
        <color indexed="23"/>
      </left>
      <right/>
      <top style="thin">
        <color indexed="23"/>
      </top>
      <bottom style="thin">
        <color indexed="23"/>
      </bottom>
      <diagonal/>
    </border>
    <border>
      <left style="thin">
        <color indexed="9"/>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3"/>
      </bottom>
      <diagonal/>
    </border>
    <border>
      <left/>
      <right style="thin">
        <color indexed="9"/>
      </right>
      <top style="thin">
        <color indexed="23"/>
      </top>
      <bottom style="thin">
        <color indexed="23"/>
      </bottom>
      <diagonal/>
    </border>
    <border>
      <left style="thin">
        <color indexed="9"/>
      </left>
      <right/>
      <top style="thin">
        <color indexed="9"/>
      </top>
      <bottom style="thin">
        <color indexed="9"/>
      </bottom>
      <diagonal/>
    </border>
    <border>
      <left style="thin">
        <color indexed="9"/>
      </left>
      <right/>
      <top/>
      <bottom/>
      <diagonal/>
    </border>
    <border>
      <left/>
      <right style="thin">
        <color indexed="55"/>
      </right>
      <top style="thin">
        <color indexed="55"/>
      </top>
      <bottom style="thin">
        <color indexed="55"/>
      </bottom>
      <diagonal/>
    </border>
    <border>
      <left style="thin">
        <color theme="0"/>
      </left>
      <right style="thin">
        <color theme="0"/>
      </right>
      <top style="thin">
        <color theme="0"/>
      </top>
      <bottom style="thin">
        <color theme="0"/>
      </bottom>
      <diagonal/>
    </border>
    <border>
      <left style="thin">
        <color theme="0"/>
      </left>
      <right style="thin">
        <color theme="0" tint="-0.499984740745262"/>
      </right>
      <top style="thin">
        <color theme="0" tint="-0.499984740745262"/>
      </top>
      <bottom style="thin">
        <color theme="0" tint="-0.499984740745262"/>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0.499984740745262"/>
      </left>
      <right/>
      <top style="thin">
        <color theme="0"/>
      </top>
      <bottom style="thin">
        <color theme="0" tint="-0.499984740745262"/>
      </bottom>
      <diagonal/>
    </border>
    <border>
      <left/>
      <right/>
      <top style="thin">
        <color theme="0"/>
      </top>
      <bottom style="thin">
        <color theme="0" tint="-0.499984740745262"/>
      </bottom>
      <diagonal/>
    </border>
    <border>
      <left/>
      <right style="thin">
        <color theme="0" tint="-0.499984740745262"/>
      </right>
      <top style="thin">
        <color theme="0"/>
      </top>
      <bottom style="thin">
        <color theme="0" tint="-0.499984740745262"/>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tint="-0.499984740745262"/>
      </left>
      <right style="thin">
        <color indexed="23"/>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right>
      <top style="thin">
        <color indexed="23"/>
      </top>
      <bottom style="thin">
        <color indexed="23"/>
      </bottom>
      <diagonal/>
    </border>
    <border>
      <left style="thin">
        <color theme="0"/>
      </left>
      <right style="thin">
        <color indexed="23"/>
      </right>
      <top style="thin">
        <color indexed="23"/>
      </top>
      <bottom style="thin">
        <color indexed="23"/>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tint="-0.499984740745262"/>
      </left>
      <right style="thin">
        <color theme="0" tint="-0.499984740745262"/>
      </right>
      <top style="thin">
        <color theme="0" tint="-0.499984740745262"/>
      </top>
      <bottom style="thin">
        <color indexed="23"/>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style="thin">
        <color indexed="9"/>
      </right>
      <top style="thin">
        <color theme="0" tint="-0.499984740745262"/>
      </top>
      <bottom style="thin">
        <color theme="0" tint="-0.499984740745262"/>
      </bottom>
      <diagonal/>
    </border>
    <border>
      <left style="thin">
        <color theme="0" tint="-0.499984740745262"/>
      </left>
      <right style="thin">
        <color indexed="55"/>
      </right>
      <top style="thin">
        <color theme="0" tint="-0.499984740745262"/>
      </top>
      <bottom style="thin">
        <color indexed="9"/>
      </bottom>
      <diagonal/>
    </border>
    <border>
      <left style="thin">
        <color indexed="55"/>
      </left>
      <right style="thin">
        <color indexed="55"/>
      </right>
      <top style="thin">
        <color theme="0" tint="-0.499984740745262"/>
      </top>
      <bottom style="thin">
        <color indexed="9"/>
      </bottom>
      <diagonal/>
    </border>
    <border>
      <left style="thin">
        <color theme="0" tint="-0.499984740745262"/>
      </left>
      <right style="thin">
        <color indexed="55"/>
      </right>
      <top style="thin">
        <color indexed="9"/>
      </top>
      <bottom style="thin">
        <color theme="0" tint="-0.499984740745262"/>
      </bottom>
      <diagonal/>
    </border>
    <border>
      <left style="thin">
        <color indexed="55"/>
      </left>
      <right style="thin">
        <color indexed="55"/>
      </right>
      <top style="thin">
        <color indexed="9"/>
      </top>
      <bottom style="thin">
        <color theme="0" tint="-0.499984740745262"/>
      </bottom>
      <diagonal/>
    </border>
    <border>
      <left style="thin">
        <color indexed="55"/>
      </left>
      <right/>
      <top style="thin">
        <color theme="0" tint="-0.499984740745262"/>
      </top>
      <bottom style="thin">
        <color indexed="9"/>
      </bottom>
      <diagonal/>
    </border>
    <border>
      <left style="thin">
        <color indexed="55"/>
      </left>
      <right/>
      <top style="thin">
        <color indexed="9"/>
      </top>
      <bottom style="thin">
        <color theme="0" tint="-0.499984740745262"/>
      </bottom>
      <diagonal/>
    </border>
    <border>
      <left/>
      <right style="thin">
        <color theme="0"/>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left>
      <right style="thin">
        <color indexed="9"/>
      </right>
      <top style="thin">
        <color theme="0" tint="-0.499984740745262"/>
      </top>
      <bottom style="thin">
        <color indexed="9"/>
      </bottom>
      <diagonal/>
    </border>
    <border>
      <left style="thin">
        <color theme="0"/>
      </left>
      <right style="thin">
        <color indexed="9"/>
      </right>
      <top style="thin">
        <color indexed="9"/>
      </top>
      <bottom style="thin">
        <color indexed="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right>
      <top style="thin">
        <color theme="0" tint="-0.499984740745262"/>
      </top>
      <bottom/>
      <diagonal/>
    </border>
    <border>
      <left style="thin">
        <color theme="0" tint="-0.499984740745262"/>
      </left>
      <right style="thin">
        <color theme="0"/>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top/>
      <bottom/>
      <diagonal/>
    </border>
    <border>
      <left style="thin">
        <color theme="0"/>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theme="0"/>
      </right>
      <top/>
      <bottom/>
      <diagonal/>
    </border>
    <border>
      <left style="thin">
        <color indexed="64"/>
      </left>
      <right style="thin">
        <color indexed="64"/>
      </right>
      <top style="thin">
        <color indexed="64"/>
      </top>
      <bottom/>
      <diagonal/>
    </border>
    <border>
      <left/>
      <right style="thin">
        <color indexed="64"/>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indexed="9"/>
      </left>
      <right/>
      <top style="thin">
        <color theme="0" tint="-0.499984740745262"/>
      </top>
      <bottom style="thin">
        <color indexed="9"/>
      </bottom>
      <diagonal/>
    </border>
    <border>
      <left style="thin">
        <color theme="0" tint="-0.499984740745262"/>
      </left>
      <right style="thin">
        <color theme="0" tint="-0.499984740745262"/>
      </right>
      <top style="thin">
        <color theme="0" tint="-0.499984740745262"/>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style="thin">
        <color theme="0" tint="-0.499984740745262"/>
      </bottom>
      <diagonal/>
    </border>
    <border>
      <left style="thin">
        <color indexed="9"/>
      </left>
      <right style="thin">
        <color theme="0" tint="-0.499984740745262"/>
      </right>
      <top style="thin">
        <color theme="0" tint="-0.499984740745262"/>
      </top>
      <bottom style="thin">
        <color theme="0" tint="-0.499984740745262"/>
      </bottom>
      <diagonal/>
    </border>
    <border>
      <left style="thin">
        <color indexed="9"/>
      </left>
      <right style="thin">
        <color theme="0"/>
      </right>
      <top style="thin">
        <color theme="0" tint="-0.499984740745262"/>
      </top>
      <bottom style="thin">
        <color theme="0" tint="-0.499984740745262"/>
      </bottom>
      <diagonal/>
    </border>
    <border>
      <left/>
      <right style="thin">
        <color theme="0" tint="-0.499984740745262"/>
      </right>
      <top style="thin">
        <color theme="0"/>
      </top>
      <bottom style="thin">
        <color theme="0"/>
      </bottom>
      <diagonal/>
    </border>
    <border>
      <left style="thin">
        <color theme="0" tint="-0.499984740745262"/>
      </left>
      <right style="thin">
        <color theme="0"/>
      </right>
      <top/>
      <bottom style="thin">
        <color theme="0" tint="-0.499984740745262"/>
      </bottom>
      <diagonal/>
    </border>
    <border>
      <left style="thin">
        <color theme="0"/>
      </left>
      <right style="thin">
        <color indexed="9"/>
      </right>
      <top style="thin">
        <color indexed="9"/>
      </top>
      <bottom style="thin">
        <color theme="0" tint="-0.499984740745262"/>
      </bottom>
      <diagonal/>
    </border>
    <border>
      <left style="thin">
        <color indexed="9"/>
      </left>
      <right style="thin">
        <color theme="0" tint="-0.499984740745262"/>
      </right>
      <top style="thin">
        <color indexed="9"/>
      </top>
      <bottom style="thin">
        <color theme="0" tint="-0.499984740745262"/>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right/>
      <top style="thin">
        <color indexed="23"/>
      </top>
      <bottom style="thin">
        <color indexed="23"/>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indexed="9"/>
      </right>
      <top style="thin">
        <color theme="0" tint="-0.499984740745262"/>
      </top>
      <bottom/>
      <diagonal/>
    </border>
    <border>
      <left style="thin">
        <color indexed="9"/>
      </left>
      <right style="thin">
        <color theme="0" tint="-0.499984740745262"/>
      </right>
      <top style="thin">
        <color theme="0" tint="-0.499984740745262"/>
      </top>
      <bottom/>
      <diagonal/>
    </border>
    <border>
      <left style="thin">
        <color theme="0"/>
      </left>
      <right style="thin">
        <color indexed="9"/>
      </right>
      <top style="thin">
        <color theme="0"/>
      </top>
      <bottom style="thin">
        <color theme="0"/>
      </bottom>
      <diagonal/>
    </border>
    <border>
      <left style="thin">
        <color indexed="9"/>
      </left>
      <right style="thin">
        <color theme="0" tint="-0.499984740745262"/>
      </right>
      <top style="thin">
        <color theme="0"/>
      </top>
      <bottom style="thin">
        <color theme="0"/>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theme="0" tint="-0.499984740745262"/>
      </left>
      <right style="thin">
        <color indexed="23"/>
      </right>
      <top/>
      <bottom style="thin">
        <color theme="0" tint="-0.499984740745262"/>
      </bottom>
      <diagonal/>
    </border>
    <border>
      <left/>
      <right/>
      <top style="thin">
        <color indexed="23"/>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indexed="23"/>
      </bottom>
      <diagonal/>
    </border>
    <border>
      <left/>
      <right/>
      <top style="thin">
        <color theme="0" tint="-0.499984740745262"/>
      </top>
      <bottom/>
      <diagonal/>
    </border>
    <border>
      <left/>
      <right/>
      <top/>
      <bottom style="thin">
        <color theme="0" tint="-0.499984740745262"/>
      </bottom>
      <diagonal/>
    </border>
    <border>
      <left style="thin">
        <color indexed="23"/>
      </left>
      <right/>
      <top style="thin">
        <color theme="0" tint="-0.499984740745262"/>
      </top>
      <bottom style="thin">
        <color indexed="23"/>
      </bottom>
      <diagonal/>
    </border>
    <border>
      <left/>
      <right/>
      <top style="thin">
        <color theme="0" tint="-0.499984740745262"/>
      </top>
      <bottom style="thin">
        <color indexed="23"/>
      </bottom>
      <diagonal/>
    </border>
    <border>
      <left/>
      <right style="thin">
        <color indexed="23"/>
      </right>
      <top style="thin">
        <color theme="0" tint="-0.499984740745262"/>
      </top>
      <bottom style="thin">
        <color indexed="23"/>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indexed="23"/>
      </left>
      <right/>
      <top/>
      <bottom style="thin">
        <color indexed="23"/>
      </bottom>
      <diagonal/>
    </border>
    <border>
      <left/>
      <right style="thin">
        <color indexed="23"/>
      </right>
      <top/>
      <bottom style="thin">
        <color indexed="23"/>
      </bottom>
      <diagonal/>
    </border>
    <border>
      <left style="thin">
        <color theme="0" tint="-0.499984740745262"/>
      </left>
      <right/>
      <top style="thin">
        <color theme="0" tint="-0.499984740745262"/>
      </top>
      <bottom style="thin">
        <color theme="0"/>
      </bottom>
      <diagonal/>
    </border>
    <border>
      <left/>
      <right/>
      <top style="thin">
        <color theme="0" tint="-0.499984740745262"/>
      </top>
      <bottom style="thin">
        <color theme="0"/>
      </bottom>
      <diagonal/>
    </border>
    <border>
      <left/>
      <right style="thin">
        <color theme="0" tint="-0.499984740745262"/>
      </right>
      <top style="thin">
        <color theme="0" tint="-0.499984740745262"/>
      </top>
      <bottom style="thin">
        <color theme="0"/>
      </bottom>
      <diagonal/>
    </border>
    <border>
      <left style="thin">
        <color theme="0" tint="-0.499984740745262"/>
      </left>
      <right style="thin">
        <color theme="0"/>
      </right>
      <top style="thin">
        <color theme="0" tint="-0.499984740745262"/>
      </top>
      <bottom style="thin">
        <color theme="0"/>
      </bottom>
      <diagonal/>
    </border>
    <border>
      <left style="thin">
        <color theme="0"/>
      </left>
      <right style="thin">
        <color theme="0"/>
      </right>
      <top style="thin">
        <color theme="0" tint="-0.499984740745262"/>
      </top>
      <bottom style="thin">
        <color theme="0"/>
      </bottom>
      <diagonal/>
    </border>
    <border>
      <left style="thin">
        <color theme="0"/>
      </left>
      <right style="thin">
        <color theme="0" tint="-0.499984740745262"/>
      </right>
      <top style="thin">
        <color theme="0" tint="-0.499984740745262"/>
      </top>
      <bottom style="thin">
        <color theme="0"/>
      </bottom>
      <diagonal/>
    </border>
    <border>
      <left/>
      <right/>
      <top/>
      <bottom style="thin">
        <color indexed="23"/>
      </bottom>
      <diagonal/>
    </border>
    <border>
      <left style="thin">
        <color theme="0"/>
      </left>
      <right/>
      <top style="thin">
        <color theme="0" tint="-0.499984740745262"/>
      </top>
      <bottom style="thin">
        <color theme="0"/>
      </bottom>
      <diagonal/>
    </border>
    <border>
      <left style="thin">
        <color indexed="64"/>
      </left>
      <right style="thin">
        <color indexed="64"/>
      </right>
      <top/>
      <bottom style="thin">
        <color indexed="64"/>
      </bottom>
      <diagonal/>
    </border>
    <border>
      <left style="thin">
        <color theme="0" tint="-0.499984740745262"/>
      </left>
      <right/>
      <top style="thin">
        <color theme="0"/>
      </top>
      <bottom style="thin">
        <color theme="0"/>
      </bottom>
      <diagonal/>
    </border>
    <border>
      <left style="thin">
        <color indexed="9"/>
      </left>
      <right/>
      <top style="thin">
        <color theme="0" tint="-0.499984740745262"/>
      </top>
      <bottom style="thin">
        <color theme="0" tint="-0.499984740745262"/>
      </bottom>
      <diagonal/>
    </border>
    <border>
      <left style="thin">
        <color theme="0" tint="-0.499984740745262"/>
      </left>
      <right style="thin">
        <color theme="0"/>
      </right>
      <top style="thin">
        <color indexed="23"/>
      </top>
      <bottom style="thin">
        <color indexed="23"/>
      </bottom>
      <diagonal/>
    </border>
    <border>
      <left style="thin">
        <color indexed="23"/>
      </left>
      <right style="thin">
        <color theme="0"/>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theme="0"/>
      </left>
      <right style="thin">
        <color theme="0"/>
      </right>
      <top style="thin">
        <color theme="0" tint="-0.499984740745262"/>
      </top>
      <bottom/>
      <diagonal/>
    </border>
    <border>
      <left/>
      <right/>
      <top style="thin">
        <color theme="0" tint="-0.499984740745262"/>
      </top>
      <bottom style="thin">
        <color indexed="9"/>
      </bottom>
      <diagonal/>
    </border>
    <border>
      <left/>
      <right style="thin">
        <color indexed="9"/>
      </right>
      <top style="thin">
        <color theme="0" tint="-0.499984740745262"/>
      </top>
      <bottom style="thin">
        <color indexed="9"/>
      </bottom>
      <diagonal/>
    </border>
    <border>
      <left style="thin">
        <color indexed="9"/>
      </left>
      <right/>
      <top style="thin">
        <color theme="0" tint="-0.499984740745262"/>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theme="0" tint="-0.499984740745262"/>
      </right>
      <top/>
      <bottom/>
      <diagonal/>
    </border>
    <border>
      <left style="thin">
        <color theme="0"/>
      </left>
      <right style="thin">
        <color theme="0"/>
      </right>
      <top/>
      <bottom style="thin">
        <color theme="0" tint="-0.499984740745262"/>
      </bottom>
      <diagonal/>
    </border>
    <border>
      <left/>
      <right style="thin">
        <color indexed="9"/>
      </right>
      <top/>
      <bottom style="thin">
        <color theme="0" tint="-0.499984740745262"/>
      </bottom>
      <diagonal/>
    </border>
    <border>
      <left style="thin">
        <color indexed="9"/>
      </left>
      <right style="thin">
        <color indexed="9"/>
      </right>
      <top style="thin">
        <color indexed="9"/>
      </top>
      <bottom style="thin">
        <color theme="0" tint="-0.499984740745262"/>
      </bottom>
      <diagonal/>
    </border>
    <border>
      <left style="thin">
        <color indexed="9"/>
      </left>
      <right style="thin">
        <color theme="0" tint="-0.499984740745262"/>
      </right>
      <top/>
      <bottom style="thin">
        <color theme="0" tint="-0.499984740745262"/>
      </bottom>
      <diagonal/>
    </border>
    <border>
      <left style="thin">
        <color theme="0" tint="-0.499984740745262"/>
      </left>
      <right style="thin">
        <color indexed="9"/>
      </right>
      <top style="thin">
        <color theme="0" tint="-0.499984740745262"/>
      </top>
      <bottom style="thin">
        <color indexed="9"/>
      </bottom>
      <diagonal/>
    </border>
    <border>
      <left style="thin">
        <color indexed="9"/>
      </left>
      <right style="thin">
        <color indexed="9"/>
      </right>
      <top style="thin">
        <color theme="0" tint="-0.499984740745262"/>
      </top>
      <bottom style="thin">
        <color indexed="9"/>
      </bottom>
      <diagonal/>
    </border>
    <border>
      <left style="thin">
        <color indexed="9"/>
      </left>
      <right style="thin">
        <color indexed="9"/>
      </right>
      <top style="thin">
        <color theme="0" tint="-0.499984740745262"/>
      </top>
      <bottom/>
      <diagonal/>
    </border>
    <border>
      <left style="thin">
        <color theme="0" tint="-0.499984740745262"/>
      </left>
      <right style="thin">
        <color indexed="9"/>
      </right>
      <top style="thin">
        <color indexed="9"/>
      </top>
      <bottom style="thin">
        <color theme="0" tint="-0.499984740745262"/>
      </bottom>
      <diagonal/>
    </border>
    <border>
      <left style="thin">
        <color indexed="9"/>
      </left>
      <right style="thin">
        <color indexed="9"/>
      </right>
      <top/>
      <bottom style="thin">
        <color theme="0" tint="-0.499984740745262"/>
      </bottom>
      <diagonal/>
    </border>
    <border>
      <left style="thin">
        <color theme="0"/>
      </left>
      <right style="thin">
        <color theme="0" tint="-0.499984740745262"/>
      </right>
      <top style="thin">
        <color theme="0" tint="-0.499984740745262"/>
      </top>
      <bottom/>
      <diagonal/>
    </border>
    <border>
      <left style="thin">
        <color theme="0"/>
      </left>
      <right style="thin">
        <color theme="0"/>
      </right>
      <top style="thin">
        <color theme="0"/>
      </top>
      <bottom style="thin">
        <color theme="0" tint="-0.499984740745262"/>
      </bottom>
      <diagonal/>
    </border>
    <border>
      <left style="thin">
        <color theme="0"/>
      </left>
      <right style="thin">
        <color theme="0" tint="-0.499984740745262"/>
      </right>
      <top/>
      <bottom style="thin">
        <color theme="0" tint="-0.499984740745262"/>
      </bottom>
      <diagonal/>
    </border>
    <border>
      <left/>
      <right/>
      <top style="thin">
        <color indexed="23"/>
      </top>
      <bottom/>
      <diagonal/>
    </border>
    <border>
      <left style="thin">
        <color theme="0" tint="-0.499984740745262"/>
      </left>
      <right style="thin">
        <color theme="0"/>
      </right>
      <top style="thin">
        <color theme="0"/>
      </top>
      <bottom style="thin">
        <color theme="0" tint="-0.499984740745262"/>
      </bottom>
      <diagonal/>
    </border>
    <border>
      <left style="thin">
        <color theme="0"/>
      </left>
      <right style="thin">
        <color theme="0" tint="-0.499984740745262"/>
      </right>
      <top style="thin">
        <color theme="0"/>
      </top>
      <bottom style="thin">
        <color theme="0" tint="-0.499984740745262"/>
      </bottom>
      <diagonal/>
    </border>
    <border>
      <left style="thin">
        <color indexed="55"/>
      </left>
      <right/>
      <top/>
      <bottom/>
      <diagonal/>
    </border>
    <border>
      <left/>
      <right/>
      <top style="thin">
        <color indexed="55"/>
      </top>
      <bottom/>
      <diagonal/>
    </border>
    <border>
      <left/>
      <right/>
      <top/>
      <bottom style="thin">
        <color indexed="55"/>
      </bottom>
      <diagonal/>
    </border>
    <border>
      <left/>
      <right style="thin">
        <color indexed="55"/>
      </right>
      <top style="thin">
        <color indexed="55"/>
      </top>
      <bottom/>
      <diagonal/>
    </border>
    <border>
      <left/>
      <right style="thin">
        <color indexed="55"/>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right>
      <top style="thin">
        <color theme="0" tint="-0.34998626667073579"/>
      </top>
      <bottom style="thin">
        <color theme="0"/>
      </bottom>
      <diagonal/>
    </border>
    <border>
      <left style="thin">
        <color theme="0"/>
      </left>
      <right style="thin">
        <color theme="0"/>
      </right>
      <top style="thin">
        <color theme="0" tint="-0.34998626667073579"/>
      </top>
      <bottom style="thin">
        <color theme="0"/>
      </bottom>
      <diagonal/>
    </border>
    <border>
      <left style="thin">
        <color theme="0"/>
      </left>
      <right/>
      <top style="thin">
        <color theme="0" tint="-0.34998626667073579"/>
      </top>
      <bottom/>
      <diagonal/>
    </border>
    <border>
      <left/>
      <right/>
      <top style="thin">
        <color theme="0" tint="-0.34998626667073579"/>
      </top>
      <bottom/>
      <diagonal/>
    </border>
    <border>
      <left/>
      <right style="thin">
        <color theme="0"/>
      </right>
      <top style="thin">
        <color theme="0" tint="-0.34998626667073579"/>
      </top>
      <bottom/>
      <diagonal/>
    </border>
    <border>
      <left style="thin">
        <color indexed="9"/>
      </left>
      <right style="thin">
        <color theme="0" tint="-0.34998626667073579"/>
      </right>
      <top style="thin">
        <color theme="0" tint="-0.34998626667073579"/>
      </top>
      <bottom/>
      <diagonal/>
    </border>
    <border>
      <left style="thin">
        <color theme="0" tint="-0.34998626667073579"/>
      </left>
      <right style="thin">
        <color theme="0"/>
      </right>
      <top style="thin">
        <color theme="0"/>
      </top>
      <bottom style="thin">
        <color theme="0"/>
      </bottom>
      <diagonal/>
    </border>
    <border>
      <left style="thin">
        <color indexed="9"/>
      </left>
      <right style="thin">
        <color theme="0" tint="-0.34998626667073579"/>
      </right>
      <top/>
      <bottom/>
      <diagonal/>
    </border>
    <border>
      <left style="thin">
        <color theme="0" tint="-0.34998626667073579"/>
      </left>
      <right style="thin">
        <color theme="0"/>
      </right>
      <top style="thin">
        <color theme="0"/>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medium">
        <color indexed="64"/>
      </left>
      <right/>
      <top style="thin">
        <color auto="1"/>
      </top>
      <bottom style="thin">
        <color auto="1"/>
      </bottom>
      <diagonal/>
    </border>
    <border>
      <left style="thin">
        <color indexed="64"/>
      </left>
      <right/>
      <top style="thin">
        <color auto="1"/>
      </top>
      <bottom style="thin">
        <color auto="1"/>
      </bottom>
      <diagonal/>
    </border>
    <border>
      <left style="thin">
        <color theme="0"/>
      </left>
      <right/>
      <top style="thin">
        <color indexed="9"/>
      </top>
      <bottom style="thin">
        <color indexed="9"/>
      </bottom>
      <diagonal/>
    </border>
    <border>
      <left/>
      <right style="thin">
        <color theme="0" tint="-0.499984740745262"/>
      </right>
      <top style="thin">
        <color indexed="9"/>
      </top>
      <bottom style="thin">
        <color indexed="9"/>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style="thin">
        <color indexed="64"/>
      </right>
      <top style="thin">
        <color indexed="64"/>
      </top>
      <bottom/>
      <diagonal/>
    </border>
    <border>
      <left/>
      <right/>
      <top style="thin">
        <color indexed="23"/>
      </top>
      <bottom style="thin">
        <color indexed="23"/>
      </bottom>
      <diagonal/>
    </border>
  </borders>
  <cellStyleXfs count="14">
    <xf numFmtId="0" fontId="0" fillId="0" borderId="0"/>
    <xf numFmtId="0" fontId="4" fillId="0" borderId="0" applyNumberFormat="0" applyFill="0" applyBorder="0" applyAlignment="0" applyProtection="0">
      <alignment vertical="top"/>
      <protection locked="0"/>
    </xf>
    <xf numFmtId="0" fontId="56" fillId="2" borderId="1" applyNumberFormat="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58" fillId="0" borderId="0"/>
    <xf numFmtId="0" fontId="63" fillId="0" borderId="0"/>
    <xf numFmtId="0" fontId="58" fillId="0" borderId="0"/>
    <xf numFmtId="0" fontId="63" fillId="0" borderId="0"/>
    <xf numFmtId="0" fontId="59" fillId="0" borderId="0"/>
    <xf numFmtId="0" fontId="58" fillId="0" borderId="0"/>
    <xf numFmtId="0" fontId="126" fillId="0" borderId="0" applyNumberFormat="0" applyFill="0" applyBorder="0" applyAlignment="0" applyProtection="0"/>
  </cellStyleXfs>
  <cellXfs count="1113">
    <xf numFmtId="0" fontId="0" fillId="0" borderId="0" xfId="0"/>
    <xf numFmtId="0" fontId="6" fillId="0" borderId="4" xfId="0" applyFont="1" applyFill="1" applyBorder="1" applyAlignment="1" applyProtection="1">
      <alignment horizontal="center" vertical="center" wrapText="1"/>
    </xf>
    <xf numFmtId="166" fontId="6" fillId="0" borderId="4"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66" fontId="6" fillId="0" borderId="1" xfId="0" applyNumberFormat="1" applyFont="1" applyFill="1" applyBorder="1" applyAlignment="1" applyProtection="1">
      <alignment horizontal="center" vertical="center" wrapText="1"/>
    </xf>
    <xf numFmtId="168" fontId="20" fillId="0" borderId="4" xfId="0" applyNumberFormat="1" applyFont="1" applyFill="1" applyBorder="1" applyAlignment="1" applyProtection="1">
      <alignment horizontal="right" vertical="center"/>
    </xf>
    <xf numFmtId="168" fontId="20" fillId="0" borderId="1" xfId="0" applyNumberFormat="1" applyFont="1" applyFill="1" applyBorder="1" applyAlignment="1" applyProtection="1">
      <alignment horizontal="right" vertical="center"/>
    </xf>
    <xf numFmtId="3" fontId="6" fillId="0" borderId="4" xfId="0" applyNumberFormat="1" applyFont="1" applyFill="1" applyBorder="1" applyAlignment="1" applyProtection="1">
      <alignment horizontal="center" vertical="center" wrapText="1"/>
    </xf>
    <xf numFmtId="0" fontId="13" fillId="0" borderId="2" xfId="0" applyFont="1" applyFill="1" applyBorder="1" applyAlignment="1" applyProtection="1">
      <alignment horizontal="left" vertical="center"/>
    </xf>
    <xf numFmtId="0" fontId="20" fillId="0" borderId="4"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67" fillId="0" borderId="0" xfId="0" applyFont="1"/>
    <xf numFmtId="0" fontId="78" fillId="0" borderId="0" xfId="0" applyFont="1"/>
    <xf numFmtId="0" fontId="55" fillId="0" borderId="11" xfId="0" applyFont="1" applyFill="1" applyBorder="1" applyAlignment="1">
      <alignment horizontal="left"/>
    </xf>
    <xf numFmtId="0" fontId="20" fillId="0" borderId="2" xfId="0" applyFont="1" applyFill="1" applyBorder="1" applyAlignment="1">
      <alignment horizontal="left"/>
    </xf>
    <xf numFmtId="0" fontId="55" fillId="0" borderId="36" xfId="0" applyFont="1" applyFill="1" applyBorder="1" applyAlignment="1">
      <alignment horizontal="left"/>
    </xf>
    <xf numFmtId="0" fontId="20" fillId="0" borderId="37" xfId="0" applyFont="1" applyFill="1" applyBorder="1" applyAlignment="1">
      <alignment horizontal="left"/>
    </xf>
    <xf numFmtId="0" fontId="67" fillId="0" borderId="0" xfId="0" applyFont="1" applyFill="1"/>
    <xf numFmtId="168" fontId="6" fillId="0" borderId="4" xfId="0" applyNumberFormat="1" applyFont="1" applyFill="1" applyBorder="1" applyAlignment="1" applyProtection="1">
      <alignment horizontal="right" vertical="center" wrapText="1"/>
    </xf>
    <xf numFmtId="0" fontId="93" fillId="0" borderId="0" xfId="0" applyFont="1"/>
    <xf numFmtId="0" fontId="97" fillId="0" borderId="0" xfId="0" applyFont="1" applyFill="1"/>
    <xf numFmtId="0" fontId="0" fillId="0" borderId="13" xfId="0" applyFont="1" applyBorder="1"/>
    <xf numFmtId="0" fontId="0" fillId="24" borderId="0" xfId="0" applyFont="1" applyFill="1" applyAlignment="1">
      <alignment horizontal="left" vertical="center"/>
    </xf>
    <xf numFmtId="0" fontId="55" fillId="0" borderId="9" xfId="0" applyFont="1" applyFill="1" applyBorder="1" applyAlignment="1">
      <alignment horizontal="left"/>
    </xf>
    <xf numFmtId="0" fontId="99" fillId="0" borderId="0" xfId="0" applyFont="1"/>
    <xf numFmtId="9" fontId="99" fillId="0" borderId="0" xfId="0" applyNumberFormat="1" applyFont="1"/>
    <xf numFmtId="0" fontId="0" fillId="0" borderId="0" xfId="0" applyFont="1"/>
    <xf numFmtId="0" fontId="0" fillId="0" borderId="0" xfId="0" applyFont="1" applyFill="1"/>
    <xf numFmtId="0" fontId="0" fillId="21" borderId="0" xfId="0" applyFont="1" applyFill="1"/>
    <xf numFmtId="0" fontId="103" fillId="0" borderId="0" xfId="0" applyFont="1"/>
    <xf numFmtId="0" fontId="111" fillId="14" borderId="0" xfId="0" applyFont="1" applyFill="1"/>
    <xf numFmtId="1" fontId="0" fillId="0" borderId="13" xfId="0" applyNumberFormat="1" applyFont="1" applyBorder="1"/>
    <xf numFmtId="0" fontId="0" fillId="0" borderId="64" xfId="0" applyFont="1" applyBorder="1" applyAlignment="1">
      <alignment horizontal="left"/>
    </xf>
    <xf numFmtId="0" fontId="0" fillId="0" borderId="69" xfId="0" applyFont="1" applyBorder="1"/>
    <xf numFmtId="0" fontId="0" fillId="0" borderId="64" xfId="0" applyFont="1" applyBorder="1"/>
    <xf numFmtId="0" fontId="0" fillId="0" borderId="70" xfId="0" applyFont="1" applyBorder="1"/>
    <xf numFmtId="0" fontId="0" fillId="0" borderId="65" xfId="0" applyFont="1" applyBorder="1" applyAlignment="1">
      <alignment horizontal="left"/>
    </xf>
    <xf numFmtId="0" fontId="0" fillId="0" borderId="65" xfId="0" applyFont="1" applyBorder="1"/>
    <xf numFmtId="0" fontId="0" fillId="0" borderId="0" xfId="0" applyFont="1" applyBorder="1"/>
    <xf numFmtId="9" fontId="0" fillId="0" borderId="0" xfId="0" applyNumberFormat="1" applyFont="1"/>
    <xf numFmtId="2" fontId="0" fillId="0" borderId="0" xfId="0" applyNumberFormat="1" applyFont="1" applyFill="1" applyBorder="1"/>
    <xf numFmtId="2" fontId="0" fillId="0" borderId="0" xfId="0" applyNumberFormat="1" applyFont="1" applyFill="1" applyBorder="1" applyAlignment="1">
      <alignment horizontal="right"/>
    </xf>
    <xf numFmtId="0" fontId="0" fillId="0" borderId="15" xfId="0" applyFont="1" applyBorder="1"/>
    <xf numFmtId="0" fontId="0" fillId="0" borderId="0" xfId="0" applyFont="1" applyFill="1" applyBorder="1"/>
    <xf numFmtId="0" fontId="0" fillId="0" borderId="62" xfId="0" applyFont="1" applyBorder="1"/>
    <xf numFmtId="0" fontId="0" fillId="0" borderId="68" xfId="0" applyFont="1" applyBorder="1"/>
    <xf numFmtId="0" fontId="94" fillId="0" borderId="13" xfId="0" applyNumberFormat="1" applyFont="1" applyFill="1" applyBorder="1" applyAlignment="1" applyProtection="1">
      <alignment horizontal="left"/>
    </xf>
    <xf numFmtId="2" fontId="94" fillId="0" borderId="13" xfId="0" applyNumberFormat="1" applyFont="1" applyFill="1" applyBorder="1" applyAlignment="1" applyProtection="1">
      <alignment horizontal="left"/>
    </xf>
    <xf numFmtId="0" fontId="94" fillId="0" borderId="13" xfId="0" applyFont="1" applyFill="1" applyBorder="1" applyAlignment="1" applyProtection="1">
      <alignment horizontal="left"/>
    </xf>
    <xf numFmtId="0" fontId="94" fillId="0" borderId="0" xfId="0" applyFont="1" applyFill="1" applyBorder="1" applyProtection="1"/>
    <xf numFmtId="0" fontId="0" fillId="20" borderId="13" xfId="0" applyFont="1" applyFill="1" applyBorder="1"/>
    <xf numFmtId="0" fontId="94" fillId="0" borderId="0" xfId="0" applyNumberFormat="1" applyFont="1" applyFill="1" applyBorder="1" applyAlignment="1" applyProtection="1">
      <alignment horizontal="left"/>
    </xf>
    <xf numFmtId="0" fontId="94" fillId="0" borderId="71" xfId="0" applyFont="1" applyFill="1" applyBorder="1" applyProtection="1"/>
    <xf numFmtId="0" fontId="94" fillId="0" borderId="72" xfId="0" applyFont="1" applyFill="1" applyBorder="1" applyProtection="1"/>
    <xf numFmtId="0" fontId="94" fillId="0" borderId="73" xfId="0" applyFont="1" applyFill="1" applyBorder="1" applyProtection="1"/>
    <xf numFmtId="0" fontId="94" fillId="0" borderId="0" xfId="0" applyFont="1" applyFill="1" applyBorder="1" applyAlignment="1" applyProtection="1">
      <alignment vertical="center"/>
    </xf>
    <xf numFmtId="4" fontId="0" fillId="0" borderId="13" xfId="0" applyNumberFormat="1" applyFont="1" applyFill="1" applyBorder="1"/>
    <xf numFmtId="2" fontId="0" fillId="0" borderId="13" xfId="0" applyNumberFormat="1" applyFont="1" applyBorder="1"/>
    <xf numFmtId="170" fontId="0" fillId="0" borderId="13" xfId="0" applyNumberFormat="1" applyFont="1" applyBorder="1"/>
    <xf numFmtId="0" fontId="114" fillId="8" borderId="13" xfId="0" applyFont="1" applyFill="1" applyBorder="1" applyAlignment="1">
      <alignment horizontal="right"/>
    </xf>
    <xf numFmtId="10" fontId="114" fillId="8" borderId="13" xfId="0" applyNumberFormat="1" applyFont="1" applyFill="1" applyBorder="1" applyAlignment="1">
      <alignment horizontal="right"/>
    </xf>
    <xf numFmtId="170" fontId="0" fillId="0" borderId="0" xfId="0" applyNumberFormat="1" applyFont="1"/>
    <xf numFmtId="0" fontId="114" fillId="19" borderId="13" xfId="0" applyFont="1" applyFill="1" applyBorder="1" applyAlignment="1">
      <alignment horizontal="right"/>
    </xf>
    <xf numFmtId="10" fontId="114" fillId="19" borderId="13" xfId="0" applyNumberFormat="1" applyFont="1" applyFill="1" applyBorder="1" applyAlignment="1">
      <alignment horizontal="right"/>
    </xf>
    <xf numFmtId="0" fontId="94" fillId="0" borderId="0" xfId="0" applyFont="1" applyFill="1" applyBorder="1" applyAlignment="1" applyProtection="1">
      <alignment horizontal="center" vertical="center"/>
    </xf>
    <xf numFmtId="0" fontId="94" fillId="17" borderId="0" xfId="0" applyFont="1" applyFill="1" applyBorder="1" applyAlignment="1" applyProtection="1">
      <alignment horizontal="center" vertical="center"/>
    </xf>
    <xf numFmtId="0" fontId="0" fillId="17" borderId="0" xfId="0" applyFont="1" applyFill="1"/>
    <xf numFmtId="0" fontId="94" fillId="16" borderId="0" xfId="0" applyFont="1" applyFill="1" applyBorder="1" applyAlignment="1" applyProtection="1">
      <alignment horizontal="center"/>
    </xf>
    <xf numFmtId="0" fontId="0" fillId="16" borderId="0" xfId="0" applyFont="1" applyFill="1"/>
    <xf numFmtId="0" fontId="94" fillId="0" borderId="0" xfId="0" applyFont="1" applyFill="1" applyBorder="1" applyAlignment="1" applyProtection="1">
      <alignment horizontal="center"/>
    </xf>
    <xf numFmtId="166" fontId="94" fillId="0" borderId="14" xfId="0" applyNumberFormat="1" applyFont="1" applyFill="1" applyBorder="1" applyAlignment="1" applyProtection="1">
      <alignment horizontal="left" vertical="center"/>
    </xf>
    <xf numFmtId="166" fontId="94" fillId="0" borderId="14" xfId="0" applyNumberFormat="1" applyFont="1" applyFill="1" applyBorder="1" applyAlignment="1" applyProtection="1">
      <alignment horizontal="right" vertical="center"/>
    </xf>
    <xf numFmtId="168" fontId="94" fillId="0" borderId="14" xfId="0" applyNumberFormat="1" applyFont="1" applyFill="1" applyBorder="1" applyAlignment="1" applyProtection="1">
      <alignment horizontal="right" vertical="center"/>
    </xf>
    <xf numFmtId="166" fontId="94" fillId="0" borderId="13" xfId="0" applyNumberFormat="1" applyFont="1" applyFill="1" applyBorder="1" applyAlignment="1" applyProtection="1">
      <alignment horizontal="right" vertical="center"/>
    </xf>
    <xf numFmtId="4" fontId="94" fillId="0" borderId="13" xfId="0" applyNumberFormat="1" applyFont="1" applyFill="1" applyBorder="1" applyAlignment="1" applyProtection="1">
      <alignment horizontal="right"/>
    </xf>
    <xf numFmtId="0" fontId="115" fillId="0" borderId="0" xfId="0" applyFont="1" applyFill="1"/>
    <xf numFmtId="0" fontId="94" fillId="0" borderId="9" xfId="0" applyFont="1" applyFill="1" applyBorder="1" applyAlignment="1"/>
    <xf numFmtId="2" fontId="94" fillId="0" borderId="9" xfId="0" applyNumberFormat="1" applyFont="1" applyFill="1" applyBorder="1" applyAlignment="1"/>
    <xf numFmtId="2" fontId="94" fillId="0" borderId="1" xfId="0" applyNumberFormat="1" applyFont="1" applyFill="1" applyBorder="1" applyAlignment="1">
      <alignment horizontal="center"/>
    </xf>
    <xf numFmtId="4" fontId="94" fillId="0" borderId="16" xfId="0" applyNumberFormat="1" applyFont="1" applyFill="1" applyBorder="1" applyAlignment="1">
      <alignment horizontal="center"/>
    </xf>
    <xf numFmtId="0" fontId="94" fillId="20" borderId="9" xfId="0" applyFont="1" applyFill="1" applyBorder="1" applyAlignment="1"/>
    <xf numFmtId="4" fontId="94" fillId="20" borderId="16" xfId="0" applyNumberFormat="1" applyFont="1" applyFill="1" applyBorder="1" applyAlignment="1">
      <alignment horizontal="center"/>
    </xf>
    <xf numFmtId="0" fontId="94" fillId="0" borderId="13" xfId="0" applyNumberFormat="1" applyFont="1" applyFill="1" applyBorder="1" applyAlignment="1"/>
    <xf numFmtId="0" fontId="94" fillId="20" borderId="13" xfId="0" applyNumberFormat="1" applyFont="1" applyFill="1" applyBorder="1" applyAlignment="1"/>
    <xf numFmtId="0" fontId="103" fillId="0" borderId="0" xfId="0" applyFont="1" applyFill="1"/>
    <xf numFmtId="0" fontId="104" fillId="0" borderId="0" xfId="7" applyFont="1"/>
    <xf numFmtId="0" fontId="94" fillId="0" borderId="0" xfId="1" applyFont="1" applyBorder="1" applyAlignment="1" applyProtection="1">
      <alignment horizontal="left" vertical="center"/>
    </xf>
    <xf numFmtId="0" fontId="94" fillId="0" borderId="0" xfId="7" applyFont="1"/>
    <xf numFmtId="0" fontId="117" fillId="0" borderId="0" xfId="7" applyFont="1"/>
    <xf numFmtId="0" fontId="94" fillId="0" borderId="0" xfId="7" applyFont="1" applyBorder="1" applyAlignment="1">
      <alignment horizontal="center" vertical="center" wrapText="1"/>
    </xf>
    <xf numFmtId="0" fontId="94" fillId="0" borderId="0" xfId="7" applyFont="1" applyAlignment="1">
      <alignment horizontal="left" indent="2"/>
    </xf>
    <xf numFmtId="0" fontId="94" fillId="28" borderId="0" xfId="7" applyFont="1" applyFill="1"/>
    <xf numFmtId="0" fontId="94" fillId="28" borderId="0" xfId="7" applyFont="1" applyFill="1" applyBorder="1" applyAlignment="1">
      <alignment horizontal="center" vertical="center" wrapText="1"/>
    </xf>
    <xf numFmtId="0" fontId="94" fillId="0" borderId="0" xfId="7" applyFont="1" applyFill="1"/>
    <xf numFmtId="0" fontId="119" fillId="0" borderId="0" xfId="7" applyFont="1"/>
    <xf numFmtId="0" fontId="118" fillId="28" borderId="0" xfId="7" applyFont="1" applyFill="1"/>
    <xf numFmtId="0" fontId="0" fillId="0" borderId="75" xfId="0" applyFont="1" applyBorder="1" applyAlignment="1">
      <alignment horizontal="left"/>
    </xf>
    <xf numFmtId="0" fontId="0" fillId="0" borderId="61" xfId="0" applyFont="1" applyBorder="1" applyAlignment="1">
      <alignment horizontal="left"/>
    </xf>
    <xf numFmtId="0" fontId="94" fillId="0" borderId="64" xfId="7" applyFont="1" applyFill="1" applyBorder="1"/>
    <xf numFmtId="0" fontId="0" fillId="0" borderId="78" xfId="0" applyFont="1" applyBorder="1"/>
    <xf numFmtId="168" fontId="94" fillId="0" borderId="0" xfId="0" applyNumberFormat="1" applyFont="1" applyFill="1" applyBorder="1" applyAlignment="1" applyProtection="1">
      <alignment horizontal="right" vertical="center"/>
    </xf>
    <xf numFmtId="0" fontId="0" fillId="0" borderId="77" xfId="0" applyFont="1" applyBorder="1"/>
    <xf numFmtId="0" fontId="94" fillId="0" borderId="0" xfId="7" applyFont="1" applyFill="1" applyBorder="1"/>
    <xf numFmtId="169" fontId="94" fillId="0" borderId="78" xfId="7" applyNumberFormat="1" applyFont="1" applyFill="1" applyBorder="1"/>
    <xf numFmtId="0" fontId="0" fillId="10" borderId="78" xfId="0" applyFont="1" applyFill="1" applyBorder="1" applyAlignment="1">
      <alignment horizontal="center" vertical="center"/>
    </xf>
    <xf numFmtId="0" fontId="120" fillId="14" borderId="0" xfId="0" applyFont="1" applyFill="1"/>
    <xf numFmtId="0" fontId="102" fillId="0" borderId="0" xfId="7" applyFont="1"/>
    <xf numFmtId="0" fontId="121" fillId="0" borderId="0" xfId="0" applyFont="1"/>
    <xf numFmtId="9" fontId="121" fillId="0" borderId="0" xfId="0" applyNumberFormat="1" applyFont="1"/>
    <xf numFmtId="0" fontId="122" fillId="14" borderId="0" xfId="0" applyFont="1" applyFill="1"/>
    <xf numFmtId="0" fontId="118" fillId="24" borderId="0" xfId="7" applyFont="1" applyFill="1"/>
    <xf numFmtId="0" fontId="94" fillId="24" borderId="0" xfId="7" applyFont="1" applyFill="1"/>
    <xf numFmtId="0" fontId="94" fillId="24" borderId="0" xfId="7" applyFont="1" applyFill="1" applyBorder="1" applyAlignment="1">
      <alignment horizontal="center" vertical="center" wrapText="1"/>
    </xf>
    <xf numFmtId="0" fontId="118" fillId="30" borderId="0" xfId="7" applyFont="1" applyFill="1"/>
    <xf numFmtId="0" fontId="94" fillId="30" borderId="0" xfId="7" applyFont="1" applyFill="1"/>
    <xf numFmtId="0" fontId="94" fillId="30" borderId="0" xfId="7" applyFont="1" applyFill="1" applyBorder="1" applyAlignment="1">
      <alignment horizontal="center" vertical="center" wrapText="1"/>
    </xf>
    <xf numFmtId="169" fontId="94" fillId="0" borderId="0" xfId="7" applyNumberFormat="1" applyFont="1" applyFill="1" applyBorder="1" applyAlignment="1">
      <alignment horizontal="right"/>
    </xf>
    <xf numFmtId="169" fontId="94" fillId="0" borderId="0" xfId="7" applyNumberFormat="1" applyFont="1" applyFill="1" applyBorder="1"/>
    <xf numFmtId="0" fontId="0" fillId="0" borderId="72" xfId="0" applyFont="1" applyFill="1" applyBorder="1"/>
    <xf numFmtId="0" fontId="112" fillId="0" borderId="0" xfId="0" applyFont="1"/>
    <xf numFmtId="0" fontId="105" fillId="0" borderId="0" xfId="0" applyFont="1"/>
    <xf numFmtId="0" fontId="124" fillId="0" borderId="0" xfId="7" applyFont="1"/>
    <xf numFmtId="166" fontId="0" fillId="0" borderId="0" xfId="0" applyNumberFormat="1" applyFont="1"/>
    <xf numFmtId="0" fontId="112" fillId="10" borderId="78" xfId="0" applyFont="1" applyFill="1" applyBorder="1" applyAlignment="1">
      <alignment horizontal="center" vertical="center"/>
    </xf>
    <xf numFmtId="0" fontId="125" fillId="4" borderId="9" xfId="0" applyFont="1" applyFill="1" applyBorder="1" applyAlignment="1"/>
    <xf numFmtId="0" fontId="125" fillId="4" borderId="9" xfId="0" applyFont="1" applyFill="1" applyBorder="1" applyAlignment="1">
      <alignment horizontal="left"/>
    </xf>
    <xf numFmtId="2" fontId="94" fillId="4" borderId="1" xfId="0" applyNumberFormat="1" applyFont="1" applyFill="1" applyBorder="1" applyAlignment="1">
      <alignment horizontal="right"/>
    </xf>
    <xf numFmtId="2" fontId="94" fillId="0" borderId="9" xfId="0" applyNumberFormat="1" applyFont="1" applyFill="1" applyBorder="1" applyAlignment="1">
      <alignment horizontal="right" vertical="center"/>
    </xf>
    <xf numFmtId="0" fontId="118" fillId="10" borderId="13" xfId="0" applyFont="1" applyFill="1" applyBorder="1" applyAlignment="1" applyProtection="1">
      <alignment horizontal="center" vertical="center" wrapText="1"/>
    </xf>
    <xf numFmtId="0" fontId="112" fillId="24" borderId="0" xfId="0" applyFont="1" applyFill="1" applyAlignment="1">
      <alignment horizontal="left" vertical="center"/>
    </xf>
    <xf numFmtId="3" fontId="94" fillId="0" borderId="14" xfId="0" applyNumberFormat="1" applyFont="1" applyFill="1" applyBorder="1" applyAlignment="1" applyProtection="1">
      <alignment horizontal="left" vertical="center"/>
    </xf>
    <xf numFmtId="0" fontId="94" fillId="0" borderId="13" xfId="0" applyFont="1" applyFill="1" applyBorder="1" applyAlignment="1" applyProtection="1">
      <alignment horizontal="left" vertical="top" wrapText="1"/>
    </xf>
    <xf numFmtId="0" fontId="112" fillId="10" borderId="78" xfId="0" applyFont="1" applyFill="1" applyBorder="1" applyAlignment="1">
      <alignment horizontal="left" vertical="center"/>
    </xf>
    <xf numFmtId="0" fontId="0" fillId="10" borderId="78" xfId="0" applyFont="1" applyFill="1" applyBorder="1" applyAlignment="1">
      <alignment horizontal="left" vertical="center"/>
    </xf>
    <xf numFmtId="0" fontId="0" fillId="9" borderId="86" xfId="0" applyFont="1" applyFill="1" applyBorder="1"/>
    <xf numFmtId="0" fontId="118" fillId="25" borderId="90" xfId="7" applyFont="1" applyFill="1" applyBorder="1" applyAlignment="1">
      <alignment horizontal="left" vertical="center"/>
    </xf>
    <xf numFmtId="0" fontId="0" fillId="0" borderId="90" xfId="0" applyFont="1" applyBorder="1"/>
    <xf numFmtId="0" fontId="0" fillId="0" borderId="72" xfId="0" applyFont="1" applyBorder="1"/>
    <xf numFmtId="0" fontId="94" fillId="25" borderId="86" xfId="7" applyFont="1" applyFill="1" applyBorder="1" applyAlignment="1">
      <alignment horizontal="center" vertical="center"/>
    </xf>
    <xf numFmtId="0" fontId="0" fillId="0" borderId="84" xfId="0" applyFont="1" applyBorder="1"/>
    <xf numFmtId="0" fontId="116" fillId="0" borderId="0" xfId="7" applyFont="1"/>
    <xf numFmtId="0" fontId="0" fillId="0" borderId="0" xfId="0"/>
    <xf numFmtId="0" fontId="127" fillId="29" borderId="0" xfId="0" applyFont="1" applyFill="1" applyBorder="1" applyAlignment="1" applyProtection="1">
      <alignment vertical="center"/>
    </xf>
    <xf numFmtId="0" fontId="128" fillId="0" borderId="0" xfId="0" applyFont="1" applyFill="1" applyBorder="1" applyAlignment="1" applyProtection="1">
      <alignment vertical="center"/>
    </xf>
    <xf numFmtId="0" fontId="0" fillId="0" borderId="0" xfId="0" applyFont="1" applyAlignment="1">
      <alignment horizontal="right"/>
    </xf>
    <xf numFmtId="3" fontId="0" fillId="0" borderId="86" xfId="0" applyNumberFormat="1" applyFont="1" applyFill="1" applyBorder="1" applyAlignment="1">
      <alignment horizontal="right"/>
    </xf>
    <xf numFmtId="0" fontId="0" fillId="0" borderId="86" xfId="0" applyFont="1" applyFill="1" applyBorder="1"/>
    <xf numFmtId="0" fontId="94" fillId="0" borderId="88" xfId="0" applyFont="1" applyFill="1" applyBorder="1" applyAlignment="1">
      <alignment vertical="center"/>
    </xf>
    <xf numFmtId="0" fontId="94" fillId="0" borderId="88" xfId="0" applyFont="1" applyFill="1" applyBorder="1" applyAlignment="1">
      <alignment horizontal="right" vertical="center"/>
    </xf>
    <xf numFmtId="0" fontId="100" fillId="0" borderId="0" xfId="0" applyFont="1" applyBorder="1"/>
    <xf numFmtId="3" fontId="100" fillId="0" borderId="0" xfId="0" applyNumberFormat="1" applyFont="1" applyBorder="1"/>
    <xf numFmtId="4" fontId="0" fillId="0" borderId="86" xfId="0" applyNumberFormat="1" applyFont="1" applyFill="1" applyBorder="1" applyAlignment="1">
      <alignment horizontal="right"/>
    </xf>
    <xf numFmtId="0" fontId="0" fillId="0" borderId="86" xfId="0" applyFont="1" applyFill="1" applyBorder="1" applyAlignment="1">
      <alignment vertical="center" wrapText="1"/>
    </xf>
    <xf numFmtId="3" fontId="0" fillId="0" borderId="86" xfId="0" applyNumberFormat="1" applyFont="1" applyFill="1" applyBorder="1"/>
    <xf numFmtId="3" fontId="0" fillId="0" borderId="0" xfId="0" applyNumberFormat="1" applyFont="1" applyBorder="1" applyAlignment="1">
      <alignment horizontal="right"/>
    </xf>
    <xf numFmtId="0" fontId="113" fillId="31" borderId="79" xfId="0" applyFont="1" applyFill="1" applyBorder="1" applyAlignment="1">
      <alignment horizontal="center" vertical="center" wrapText="1"/>
    </xf>
    <xf numFmtId="0" fontId="113" fillId="31" borderId="86" xfId="0" applyFont="1" applyFill="1" applyBorder="1" applyAlignment="1" applyProtection="1">
      <alignment horizontal="center" vertical="center" wrapText="1"/>
    </xf>
    <xf numFmtId="0" fontId="113" fillId="31" borderId="79" xfId="0" applyFont="1" applyFill="1" applyBorder="1" applyAlignment="1">
      <alignment horizontal="center" vertical="center" wrapText="1"/>
    </xf>
    <xf numFmtId="0" fontId="113" fillId="31" borderId="13" xfId="0" applyFont="1" applyFill="1" applyBorder="1" applyAlignment="1">
      <alignment horizontal="center" vertical="center"/>
    </xf>
    <xf numFmtId="0" fontId="100" fillId="11" borderId="78" xfId="0" applyFont="1" applyFill="1" applyBorder="1" applyAlignment="1">
      <alignment horizontal="center" vertical="center"/>
    </xf>
    <xf numFmtId="0" fontId="100" fillId="11" borderId="80" xfId="0" applyFont="1" applyFill="1" applyBorder="1"/>
    <xf numFmtId="0" fontId="130" fillId="24" borderId="0" xfId="7" applyFont="1" applyFill="1"/>
    <xf numFmtId="0" fontId="130" fillId="28" borderId="0" xfId="7" applyFont="1" applyFill="1"/>
    <xf numFmtId="0" fontId="130" fillId="30" borderId="0" xfId="7" applyFont="1" applyFill="1"/>
    <xf numFmtId="2" fontId="102" fillId="0" borderId="88" xfId="0" applyNumberFormat="1" applyFont="1" applyFill="1" applyBorder="1" applyProtection="1"/>
    <xf numFmtId="0" fontId="94" fillId="0" borderId="0" xfId="0" applyFont="1" applyFill="1" applyBorder="1" applyAlignment="1" applyProtection="1">
      <alignment horizontal="left"/>
    </xf>
    <xf numFmtId="2" fontId="94" fillId="0" borderId="0" xfId="0" applyNumberFormat="1" applyFont="1" applyFill="1" applyBorder="1" applyAlignment="1" applyProtection="1">
      <alignment horizontal="right" vertical="center"/>
    </xf>
    <xf numFmtId="0" fontId="94" fillId="0" borderId="0" xfId="0" applyNumberFormat="1" applyFont="1" applyFill="1" applyBorder="1" applyAlignment="1"/>
    <xf numFmtId="0" fontId="94" fillId="21" borderId="0" xfId="0" applyFont="1" applyFill="1" applyBorder="1" applyAlignment="1"/>
    <xf numFmtId="4" fontId="94" fillId="21" borderId="0" xfId="0" applyNumberFormat="1" applyFont="1" applyFill="1" applyBorder="1" applyAlignment="1">
      <alignment horizontal="center"/>
    </xf>
    <xf numFmtId="0" fontId="94" fillId="0" borderId="89" xfId="0" applyFont="1" applyFill="1" applyBorder="1" applyAlignment="1" applyProtection="1">
      <alignment horizontal="left" vertical="top" wrapText="1"/>
    </xf>
    <xf numFmtId="0" fontId="118" fillId="10" borderId="90" xfId="0" applyFont="1" applyFill="1" applyBorder="1" applyAlignment="1" applyProtection="1">
      <alignment horizontal="center" vertical="center" wrapText="1"/>
    </xf>
    <xf numFmtId="0" fontId="94" fillId="0" borderId="94" xfId="0" applyFont="1" applyFill="1" applyBorder="1" applyAlignment="1" applyProtection="1">
      <alignment horizontal="left" vertical="top" wrapText="1"/>
    </xf>
    <xf numFmtId="0" fontId="94" fillId="0" borderId="72" xfId="0" applyFont="1" applyFill="1" applyBorder="1" applyAlignment="1" applyProtection="1">
      <alignment horizontal="left" vertical="top" wrapText="1"/>
    </xf>
    <xf numFmtId="0" fontId="94" fillId="0" borderId="65" xfId="0" applyFont="1" applyFill="1" applyBorder="1" applyAlignment="1" applyProtection="1">
      <alignment horizontal="left" vertical="top" wrapText="1"/>
    </xf>
    <xf numFmtId="0" fontId="94" fillId="0" borderId="72" xfId="0" applyNumberFormat="1" applyFont="1" applyFill="1" applyBorder="1" applyAlignment="1" applyProtection="1">
      <alignment horizontal="left"/>
    </xf>
    <xf numFmtId="0" fontId="94" fillId="0" borderId="65" xfId="0" applyNumberFormat="1" applyFont="1" applyFill="1" applyBorder="1" applyAlignment="1" applyProtection="1">
      <alignment horizontal="left"/>
    </xf>
    <xf numFmtId="0" fontId="0" fillId="0" borderId="82" xfId="0" applyFont="1" applyBorder="1"/>
    <xf numFmtId="0" fontId="0" fillId="0" borderId="83" xfId="0" applyFont="1" applyBorder="1"/>
    <xf numFmtId="0" fontId="94" fillId="0" borderId="77" xfId="0" applyNumberFormat="1" applyFont="1" applyFill="1" applyBorder="1" applyProtection="1"/>
    <xf numFmtId="0" fontId="0" fillId="0" borderId="84" xfId="0" applyFont="1" applyBorder="1" applyAlignment="1">
      <alignment horizontal="left"/>
    </xf>
    <xf numFmtId="0" fontId="0" fillId="0" borderId="63" xfId="0" applyFont="1" applyBorder="1"/>
    <xf numFmtId="1" fontId="94" fillId="0" borderId="69" xfId="0" applyNumberFormat="1" applyFont="1" applyFill="1" applyBorder="1" applyProtection="1"/>
    <xf numFmtId="4" fontId="94" fillId="0" borderId="0" xfId="7" applyNumberFormat="1" applyFont="1"/>
    <xf numFmtId="0" fontId="0" fillId="9" borderId="93" xfId="0" applyFont="1" applyFill="1" applyBorder="1" applyAlignment="1">
      <alignment horizontal="center" vertical="center"/>
    </xf>
    <xf numFmtId="4" fontId="0" fillId="9" borderId="86" xfId="0" applyNumberFormat="1" applyFont="1" applyFill="1" applyBorder="1"/>
    <xf numFmtId="0" fontId="0" fillId="0" borderId="100" xfId="0" applyFont="1" applyBorder="1"/>
    <xf numFmtId="165" fontId="0" fillId="0" borderId="100" xfId="0" applyNumberFormat="1" applyFont="1" applyBorder="1"/>
    <xf numFmtId="4" fontId="0" fillId="0" borderId="100" xfId="0" applyNumberFormat="1" applyFont="1" applyBorder="1"/>
    <xf numFmtId="0" fontId="107" fillId="32" borderId="100" xfId="0" applyFont="1" applyFill="1" applyBorder="1" applyAlignment="1" applyProtection="1">
      <alignment horizontal="center" vertical="center" wrapText="1"/>
    </xf>
    <xf numFmtId="0" fontId="54" fillId="32" borderId="100" xfId="0" applyFont="1" applyFill="1" applyBorder="1" applyAlignment="1" applyProtection="1">
      <alignment horizontal="center" vertical="top" wrapText="1"/>
    </xf>
    <xf numFmtId="0" fontId="54" fillId="32" borderId="100" xfId="0" applyFont="1" applyFill="1" applyBorder="1" applyAlignment="1" applyProtection="1">
      <alignment horizontal="center" vertical="center" wrapText="1"/>
    </xf>
    <xf numFmtId="0" fontId="54" fillId="11" borderId="100" xfId="0" applyFont="1" applyFill="1" applyBorder="1" applyAlignment="1" applyProtection="1">
      <alignment horizontal="center" vertical="center" wrapText="1"/>
    </xf>
    <xf numFmtId="4" fontId="0" fillId="9" borderId="73" xfId="0" applyNumberFormat="1" applyFont="1" applyFill="1" applyBorder="1"/>
    <xf numFmtId="4" fontId="0" fillId="9" borderId="86" xfId="0" applyNumberFormat="1" applyFont="1" applyFill="1" applyBorder="1" applyAlignment="1">
      <alignment horizontal="right"/>
    </xf>
    <xf numFmtId="4" fontId="102" fillId="0" borderId="14" xfId="0" applyNumberFormat="1" applyFont="1" applyFill="1" applyBorder="1" applyAlignment="1" applyProtection="1">
      <alignment horizontal="right" vertical="center"/>
    </xf>
    <xf numFmtId="4" fontId="102" fillId="0" borderId="13" xfId="0" applyNumberFormat="1" applyFont="1" applyFill="1" applyBorder="1" applyAlignment="1" applyProtection="1">
      <alignment horizontal="right" vertical="center"/>
    </xf>
    <xf numFmtId="4" fontId="102" fillId="0" borderId="100" xfId="0" applyNumberFormat="1" applyFont="1" applyFill="1" applyBorder="1" applyAlignment="1" applyProtection="1">
      <alignment horizontal="right" vertical="center"/>
    </xf>
    <xf numFmtId="4" fontId="94" fillId="0" borderId="14" xfId="0" applyNumberFormat="1" applyFont="1" applyFill="1" applyBorder="1" applyAlignment="1" applyProtection="1">
      <alignment horizontal="right" vertical="center"/>
    </xf>
    <xf numFmtId="4" fontId="94" fillId="0" borderId="13" xfId="0" applyNumberFormat="1" applyFont="1" applyFill="1" applyBorder="1" applyAlignment="1" applyProtection="1">
      <alignment horizontal="right" vertical="center"/>
    </xf>
    <xf numFmtId="0" fontId="100" fillId="25" borderId="78" xfId="0" applyFont="1" applyFill="1" applyBorder="1" applyAlignment="1">
      <alignment horizontal="center" vertical="center"/>
    </xf>
    <xf numFmtId="0" fontId="113" fillId="25" borderId="13" xfId="0" applyFont="1" applyFill="1" applyBorder="1" applyAlignment="1">
      <alignment horizontal="center"/>
    </xf>
    <xf numFmtId="0" fontId="113" fillId="25" borderId="79" xfId="0" applyFont="1" applyFill="1" applyBorder="1" applyAlignment="1">
      <alignment vertical="center" wrapText="1"/>
    </xf>
    <xf numFmtId="0" fontId="113" fillId="25" borderId="79" xfId="0" applyFont="1" applyFill="1" applyBorder="1" applyAlignment="1">
      <alignment horizontal="center" vertical="center" wrapText="1"/>
    </xf>
    <xf numFmtId="0" fontId="113" fillId="25" borderId="13" xfId="0" applyFont="1" applyFill="1" applyBorder="1" applyAlignment="1">
      <alignment horizontal="center" vertical="center"/>
    </xf>
    <xf numFmtId="0" fontId="112" fillId="25" borderId="79" xfId="0" applyFont="1" applyFill="1" applyBorder="1" applyAlignment="1">
      <alignment horizontal="left"/>
    </xf>
    <xf numFmtId="0" fontId="0" fillId="25" borderId="79" xfId="0" applyFont="1" applyFill="1" applyBorder="1" applyAlignment="1">
      <alignment horizontal="center"/>
    </xf>
    <xf numFmtId="0" fontId="113" fillId="25" borderId="78" xfId="0" applyFont="1" applyFill="1" applyBorder="1" applyAlignment="1">
      <alignment horizontal="left" vertical="center" wrapText="1"/>
    </xf>
    <xf numFmtId="0" fontId="112" fillId="25" borderId="13" xfId="0" applyFont="1" applyFill="1" applyBorder="1" applyAlignment="1">
      <alignment horizontal="left"/>
    </xf>
    <xf numFmtId="0" fontId="112" fillId="25" borderId="97" xfId="0" applyFont="1" applyFill="1" applyBorder="1" applyAlignment="1">
      <alignment horizontal="left"/>
    </xf>
    <xf numFmtId="0" fontId="112" fillId="25" borderId="96" xfId="0" applyFont="1" applyFill="1" applyBorder="1" applyAlignment="1">
      <alignment horizontal="left"/>
    </xf>
    <xf numFmtId="0" fontId="112" fillId="25" borderId="14" xfId="0" applyFont="1" applyFill="1" applyBorder="1" applyAlignment="1">
      <alignment horizontal="left"/>
    </xf>
    <xf numFmtId="0" fontId="131" fillId="25" borderId="65" xfId="0" applyFont="1" applyFill="1" applyBorder="1" applyAlignment="1">
      <alignment horizontal="left"/>
    </xf>
    <xf numFmtId="0" fontId="130" fillId="11" borderId="100" xfId="7" applyFont="1" applyFill="1" applyBorder="1" applyAlignment="1">
      <alignment horizontal="left" vertical="center"/>
    </xf>
    <xf numFmtId="0" fontId="130" fillId="11" borderId="100" xfId="7" applyFont="1" applyFill="1" applyBorder="1" applyAlignment="1">
      <alignment horizontal="right" vertical="center"/>
    </xf>
    <xf numFmtId="0" fontId="94" fillId="31" borderId="86" xfId="0" applyFont="1" applyFill="1" applyBorder="1" applyAlignment="1" applyProtection="1">
      <alignment horizontal="center" vertical="center" wrapText="1"/>
    </xf>
    <xf numFmtId="0" fontId="94" fillId="31" borderId="85" xfId="0" applyFont="1" applyFill="1" applyBorder="1" applyAlignment="1" applyProtection="1">
      <alignment horizontal="center" vertical="center" wrapText="1"/>
    </xf>
    <xf numFmtId="0" fontId="102" fillId="31" borderId="87" xfId="0" applyFont="1" applyFill="1" applyBorder="1" applyAlignment="1" applyProtection="1">
      <alignment horizontal="center" vertical="center" wrapText="1"/>
    </xf>
    <xf numFmtId="0" fontId="113" fillId="25" borderId="86" xfId="0" applyFont="1" applyFill="1" applyBorder="1" applyAlignment="1" applyProtection="1">
      <alignment horizontal="center" vertical="center" wrapText="1"/>
    </xf>
    <xf numFmtId="166" fontId="94" fillId="0" borderId="0" xfId="0" applyNumberFormat="1" applyFont="1" applyFill="1" applyBorder="1" applyAlignment="1" applyProtection="1">
      <alignment horizontal="left" vertical="center"/>
    </xf>
    <xf numFmtId="3" fontId="94" fillId="0" borderId="0" xfId="0" applyNumberFormat="1" applyFont="1" applyFill="1" applyBorder="1" applyAlignment="1" applyProtection="1">
      <alignment horizontal="left" vertical="center"/>
    </xf>
    <xf numFmtId="3" fontId="0" fillId="0" borderId="0" xfId="0" applyNumberFormat="1" applyFont="1" applyFill="1" applyBorder="1" applyAlignment="1">
      <alignment horizontal="right"/>
    </xf>
    <xf numFmtId="4" fontId="0" fillId="0" borderId="0" xfId="0" applyNumberFormat="1" applyFont="1" applyFill="1" applyBorder="1" applyAlignment="1">
      <alignment horizontal="right"/>
    </xf>
    <xf numFmtId="0" fontId="132" fillId="11" borderId="13" xfId="0" applyFont="1" applyFill="1" applyBorder="1" applyAlignment="1">
      <alignment horizontal="left" vertical="center"/>
    </xf>
    <xf numFmtId="4" fontId="6" fillId="0" borderId="98" xfId="0" applyNumberFormat="1" applyFont="1" applyFill="1" applyBorder="1" applyAlignment="1" applyProtection="1">
      <alignment horizontal="right" vertical="center"/>
    </xf>
    <xf numFmtId="0" fontId="0" fillId="0" borderId="102" xfId="0" applyFont="1" applyBorder="1"/>
    <xf numFmtId="0" fontId="0" fillId="0" borderId="102" xfId="0" applyFont="1" applyFill="1" applyBorder="1"/>
    <xf numFmtId="4" fontId="0" fillId="0" borderId="100" xfId="0" applyNumberFormat="1" applyFont="1" applyFill="1" applyBorder="1"/>
    <xf numFmtId="0" fontId="0" fillId="0" borderId="95" xfId="0" applyFont="1" applyFill="1" applyBorder="1"/>
    <xf numFmtId="4" fontId="67" fillId="0" borderId="103" xfId="0" applyNumberFormat="1" applyFont="1" applyBorder="1"/>
    <xf numFmtId="0" fontId="0" fillId="9" borderId="99" xfId="0" applyFont="1" applyFill="1" applyBorder="1" applyAlignment="1">
      <alignment horizontal="center" vertical="center"/>
    </xf>
    <xf numFmtId="0" fontId="0" fillId="0" borderId="104" xfId="0" applyFont="1" applyBorder="1"/>
    <xf numFmtId="0" fontId="0" fillId="0" borderId="105" xfId="0" applyFont="1" applyBorder="1"/>
    <xf numFmtId="4" fontId="0" fillId="0" borderId="106" xfId="0" applyNumberFormat="1" applyFont="1" applyBorder="1"/>
    <xf numFmtId="4" fontId="0" fillId="0" borderId="107" xfId="0" applyNumberFormat="1" applyFont="1" applyBorder="1"/>
    <xf numFmtId="0" fontId="0" fillId="0" borderId="108" xfId="0" applyFont="1" applyFill="1" applyBorder="1"/>
    <xf numFmtId="4" fontId="0" fillId="0" borderId="109" xfId="0" applyNumberFormat="1" applyFont="1" applyFill="1" applyBorder="1"/>
    <xf numFmtId="4" fontId="0" fillId="0" borderId="109" xfId="0" applyNumberFormat="1" applyFont="1" applyFill="1" applyBorder="1" applyAlignment="1">
      <alignment horizontal="right"/>
    </xf>
    <xf numFmtId="0" fontId="0" fillId="0" borderId="110" xfId="0" applyFont="1" applyFill="1" applyBorder="1"/>
    <xf numFmtId="0" fontId="0" fillId="0" borderId="111" xfId="0" applyFont="1" applyFill="1" applyBorder="1"/>
    <xf numFmtId="4" fontId="0" fillId="0" borderId="112" xfId="0" applyNumberFormat="1" applyFont="1" applyFill="1" applyBorder="1"/>
    <xf numFmtId="4" fontId="0" fillId="0" borderId="113" xfId="0" applyNumberFormat="1" applyFont="1" applyFill="1" applyBorder="1"/>
    <xf numFmtId="0" fontId="0" fillId="0" borderId="108" xfId="0" applyFont="1" applyBorder="1"/>
    <xf numFmtId="4" fontId="0" fillId="0" borderId="109" xfId="0" applyNumberFormat="1" applyFont="1" applyBorder="1"/>
    <xf numFmtId="0" fontId="0" fillId="0" borderId="110" xfId="0" applyFont="1" applyBorder="1"/>
    <xf numFmtId="0" fontId="0" fillId="0" borderId="111" xfId="0" applyFont="1" applyBorder="1"/>
    <xf numFmtId="4" fontId="0" fillId="0" borderId="112" xfId="0" applyNumberFormat="1" applyFont="1" applyBorder="1"/>
    <xf numFmtId="4" fontId="0" fillId="0" borderId="113" xfId="0" applyNumberFormat="1" applyFont="1" applyBorder="1"/>
    <xf numFmtId="0" fontId="94" fillId="12" borderId="13" xfId="0" applyFont="1" applyFill="1" applyBorder="1" applyAlignment="1" applyProtection="1">
      <alignment horizontal="right" vertical="center"/>
    </xf>
    <xf numFmtId="0" fontId="94" fillId="12" borderId="65" xfId="0" applyFont="1" applyFill="1" applyBorder="1" applyAlignment="1" applyProtection="1">
      <alignment horizontal="right" vertical="center"/>
    </xf>
    <xf numFmtId="0" fontId="0" fillId="25" borderId="115" xfId="0" applyFont="1" applyFill="1" applyBorder="1"/>
    <xf numFmtId="0" fontId="94" fillId="11" borderId="13" xfId="0" applyFont="1" applyFill="1" applyBorder="1" applyAlignment="1" applyProtection="1">
      <alignment horizontal="right" vertical="center"/>
    </xf>
    <xf numFmtId="0" fontId="94" fillId="27" borderId="13" xfId="0" applyFont="1" applyFill="1" applyBorder="1" applyAlignment="1" applyProtection="1">
      <alignment horizontal="right" vertical="center"/>
    </xf>
    <xf numFmtId="0" fontId="94" fillId="13" borderId="13" xfId="0" applyFont="1" applyFill="1" applyBorder="1" applyAlignment="1" applyProtection="1">
      <alignment horizontal="right" vertical="center"/>
    </xf>
    <xf numFmtId="0" fontId="94" fillId="18" borderId="13" xfId="0" applyFont="1" applyFill="1" applyBorder="1" applyAlignment="1" applyProtection="1">
      <alignment horizontal="right" vertical="center"/>
    </xf>
    <xf numFmtId="0" fontId="94" fillId="26" borderId="13" xfId="0" applyFont="1" applyFill="1" applyBorder="1" applyAlignment="1" applyProtection="1">
      <alignment horizontal="right" vertical="center"/>
    </xf>
    <xf numFmtId="0" fontId="20" fillId="0" borderId="114" xfId="0" applyFont="1" applyFill="1" applyBorder="1" applyProtection="1"/>
    <xf numFmtId="0" fontId="20" fillId="0" borderId="4" xfId="0" applyFont="1" applyFill="1" applyBorder="1" applyProtection="1"/>
    <xf numFmtId="0" fontId="0" fillId="0" borderId="100" xfId="0" applyFont="1" applyBorder="1" applyAlignment="1">
      <alignment horizontal="left"/>
    </xf>
    <xf numFmtId="0" fontId="94" fillId="16" borderId="13" xfId="0" applyFont="1" applyFill="1" applyBorder="1" applyAlignment="1" applyProtection="1">
      <alignment horizontal="right" vertical="center"/>
    </xf>
    <xf numFmtId="0" fontId="94" fillId="18" borderId="115" xfId="0" applyFont="1" applyFill="1" applyBorder="1" applyAlignment="1" applyProtection="1">
      <alignment horizontal="right" vertical="center"/>
    </xf>
    <xf numFmtId="0" fontId="94" fillId="24" borderId="115" xfId="0" applyFont="1" applyFill="1" applyBorder="1" applyAlignment="1" applyProtection="1">
      <alignment horizontal="right" vertical="center"/>
    </xf>
    <xf numFmtId="0" fontId="0" fillId="0" borderId="97" xfId="0" applyFont="1" applyBorder="1"/>
    <xf numFmtId="0" fontId="0" fillId="0" borderId="96" xfId="0" applyFont="1" applyBorder="1"/>
    <xf numFmtId="4" fontId="95" fillId="0" borderId="58" xfId="0" applyNumberFormat="1" applyFont="1" applyFill="1" applyBorder="1" applyAlignment="1" applyProtection="1">
      <alignment vertical="center" wrapText="1"/>
    </xf>
    <xf numFmtId="0" fontId="0" fillId="0" borderId="132" xfId="0" applyFont="1" applyFill="1" applyBorder="1"/>
    <xf numFmtId="0" fontId="135" fillId="0" borderId="133" xfId="0" applyFont="1" applyFill="1" applyBorder="1" applyAlignment="1" applyProtection="1">
      <alignment vertical="center" wrapText="1"/>
    </xf>
    <xf numFmtId="0" fontId="0" fillId="0" borderId="134" xfId="0" applyFont="1" applyFill="1" applyBorder="1"/>
    <xf numFmtId="0" fontId="11" fillId="0" borderId="94" xfId="0" applyFont="1" applyFill="1" applyBorder="1" applyAlignment="1" applyProtection="1">
      <alignment vertical="top" wrapText="1"/>
    </xf>
    <xf numFmtId="0" fontId="11" fillId="0" borderId="64" xfId="0" applyFont="1" applyFill="1" applyBorder="1" applyAlignment="1" applyProtection="1">
      <alignment vertical="top" wrapText="1"/>
    </xf>
    <xf numFmtId="0" fontId="11" fillId="0" borderId="65" xfId="0" applyFont="1" applyFill="1" applyBorder="1" applyAlignment="1" applyProtection="1">
      <alignment vertical="top" wrapText="1"/>
    </xf>
    <xf numFmtId="4" fontId="11" fillId="0" borderId="115" xfId="0" applyNumberFormat="1" applyFont="1" applyFill="1" applyBorder="1" applyAlignment="1" applyProtection="1">
      <alignment horizontal="center" vertical="center" wrapText="1"/>
    </xf>
    <xf numFmtId="0" fontId="135" fillId="0" borderId="95" xfId="0" applyFont="1" applyFill="1" applyBorder="1" applyAlignment="1" applyProtection="1">
      <alignment vertical="center" wrapText="1"/>
    </xf>
    <xf numFmtId="4" fontId="94" fillId="20" borderId="115" xfId="0" applyNumberFormat="1" applyFont="1" applyFill="1" applyBorder="1" applyAlignment="1" applyProtection="1">
      <alignment vertical="center" wrapText="1"/>
    </xf>
    <xf numFmtId="4" fontId="94" fillId="20" borderId="115" xfId="0" applyNumberFormat="1" applyFont="1" applyFill="1" applyBorder="1" applyAlignment="1" applyProtection="1">
      <alignment horizontal="right" vertical="center" wrapText="1"/>
    </xf>
    <xf numFmtId="4" fontId="102" fillId="20" borderId="115" xfId="0" applyNumberFormat="1" applyFont="1" applyFill="1" applyBorder="1" applyAlignment="1" applyProtection="1">
      <alignment vertical="center" wrapText="1"/>
    </xf>
    <xf numFmtId="4" fontId="94" fillId="20" borderId="58" xfId="0" applyNumberFormat="1" applyFont="1" applyFill="1" applyBorder="1" applyAlignment="1" applyProtection="1">
      <alignment vertical="center" wrapText="1"/>
    </xf>
    <xf numFmtId="4" fontId="94" fillId="20" borderId="123" xfId="0" applyNumberFormat="1" applyFont="1" applyFill="1" applyBorder="1" applyAlignment="1" applyProtection="1">
      <alignment vertical="center" wrapText="1"/>
    </xf>
    <xf numFmtId="4" fontId="102" fillId="0" borderId="22" xfId="0" applyNumberFormat="1" applyFont="1" applyFill="1" applyBorder="1" applyAlignment="1" applyProtection="1">
      <alignment horizontal="right" vertical="center" wrapText="1"/>
    </xf>
    <xf numFmtId="4" fontId="102" fillId="20" borderId="123" xfId="0" applyNumberFormat="1" applyFont="1" applyFill="1" applyBorder="1" applyAlignment="1" applyProtection="1">
      <alignment vertical="center" wrapText="1"/>
    </xf>
    <xf numFmtId="4" fontId="102" fillId="0" borderId="51" xfId="0" applyNumberFormat="1" applyFont="1" applyFill="1" applyBorder="1" applyAlignment="1" applyProtection="1">
      <alignment horizontal="right" vertical="center" wrapText="1"/>
    </xf>
    <xf numFmtId="4" fontId="102" fillId="0" borderId="127" xfId="0" applyNumberFormat="1" applyFont="1" applyFill="1" applyBorder="1" applyAlignment="1" applyProtection="1">
      <alignment horizontal="right" vertical="center" wrapText="1"/>
    </xf>
    <xf numFmtId="171" fontId="94" fillId="20" borderId="115" xfId="0" applyNumberFormat="1" applyFont="1" applyFill="1" applyBorder="1" applyAlignment="1" applyProtection="1">
      <alignment vertical="center" wrapText="1"/>
    </xf>
    <xf numFmtId="4" fontId="94" fillId="0" borderId="69" xfId="0" applyNumberFormat="1" applyFont="1" applyFill="1" applyBorder="1" applyProtection="1"/>
    <xf numFmtId="0" fontId="11" fillId="6"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xf>
    <xf numFmtId="0" fontId="13" fillId="3" borderId="0" xfId="0" applyFont="1" applyFill="1" applyBorder="1" applyAlignment="1" applyProtection="1">
      <alignment horizontal="center"/>
    </xf>
    <xf numFmtId="0" fontId="113" fillId="25" borderId="115" xfId="0" applyFont="1" applyFill="1" applyBorder="1" applyAlignment="1">
      <alignment horizontal="left" vertical="center"/>
    </xf>
    <xf numFmtId="165" fontId="94" fillId="0" borderId="115" xfId="7" applyNumberFormat="1" applyFont="1" applyFill="1" applyBorder="1"/>
    <xf numFmtId="165" fontId="94" fillId="0" borderId="115" xfId="7" applyNumberFormat="1" applyFont="1" applyFill="1" applyBorder="1" applyAlignment="1">
      <alignment horizontal="right"/>
    </xf>
    <xf numFmtId="0" fontId="94" fillId="0" borderId="72" xfId="7" applyFont="1" applyFill="1" applyBorder="1" applyAlignment="1">
      <alignment horizontal="left" vertical="center"/>
    </xf>
    <xf numFmtId="0" fontId="94" fillId="0" borderId="73" xfId="7" applyFont="1" applyFill="1" applyBorder="1" applyAlignment="1">
      <alignment horizontal="left" vertical="center"/>
    </xf>
    <xf numFmtId="4" fontId="6" fillId="23" borderId="4" xfId="0" applyNumberFormat="1" applyFont="1" applyFill="1" applyBorder="1" applyAlignment="1" applyProtection="1">
      <alignment horizontal="right" vertical="center"/>
    </xf>
    <xf numFmtId="4" fontId="6" fillId="0" borderId="1" xfId="0" applyNumberFormat="1" applyFont="1" applyFill="1" applyBorder="1" applyAlignment="1" applyProtection="1">
      <alignment horizontal="right"/>
    </xf>
    <xf numFmtId="4" fontId="12" fillId="0" borderId="114" xfId="0" applyNumberFormat="1" applyFont="1" applyFill="1" applyBorder="1" applyAlignment="1" applyProtection="1">
      <alignment horizontal="right"/>
    </xf>
    <xf numFmtId="4" fontId="6" fillId="23" borderId="138" xfId="0" applyNumberFormat="1" applyFont="1" applyFill="1" applyBorder="1" applyAlignment="1" applyProtection="1">
      <alignment horizontal="right" vertical="center"/>
    </xf>
    <xf numFmtId="4" fontId="12" fillId="0" borderId="98" xfId="0" applyNumberFormat="1" applyFont="1" applyFill="1" applyBorder="1" applyAlignment="1" applyProtection="1">
      <alignment horizontal="right"/>
    </xf>
    <xf numFmtId="3" fontId="0" fillId="0" borderId="86" xfId="0" applyNumberFormat="1" applyFont="1" applyFill="1" applyBorder="1" applyAlignment="1">
      <alignment vertical="center" wrapText="1"/>
    </xf>
    <xf numFmtId="3" fontId="94" fillId="0" borderId="14" xfId="0" applyNumberFormat="1" applyFont="1" applyFill="1" applyBorder="1" applyAlignment="1" applyProtection="1">
      <alignment horizontal="right" vertical="center"/>
    </xf>
    <xf numFmtId="0" fontId="13" fillId="10" borderId="32" xfId="0" applyFont="1" applyFill="1" applyBorder="1" applyAlignment="1" applyProtection="1"/>
    <xf numFmtId="0" fontId="13" fillId="10" borderId="25" xfId="0" applyFont="1" applyFill="1" applyBorder="1" applyAlignment="1" applyProtection="1"/>
    <xf numFmtId="0" fontId="18" fillId="10" borderId="25" xfId="0" applyFont="1" applyFill="1" applyBorder="1" applyAlignment="1" applyProtection="1"/>
    <xf numFmtId="0" fontId="13" fillId="10" borderId="41" xfId="0" applyFont="1" applyFill="1" applyBorder="1" applyAlignment="1" applyProtection="1"/>
    <xf numFmtId="0" fontId="6" fillId="10" borderId="143" xfId="0" applyFont="1" applyFill="1" applyBorder="1" applyAlignment="1">
      <alignment horizontal="left" vertical="center" wrapText="1"/>
    </xf>
    <xf numFmtId="0" fontId="6" fillId="10" borderId="58" xfId="0" applyFont="1" applyFill="1" applyBorder="1" applyAlignment="1">
      <alignment horizontal="left" vertical="center" wrapText="1"/>
    </xf>
    <xf numFmtId="0" fontId="6" fillId="10" borderId="144" xfId="0" applyFont="1" applyFill="1" applyBorder="1" applyAlignment="1">
      <alignment horizontal="left" vertical="center" wrapText="1"/>
    </xf>
    <xf numFmtId="0" fontId="6" fillId="10" borderId="145" xfId="0" applyFont="1" applyFill="1" applyBorder="1" applyAlignment="1">
      <alignment horizontal="left" vertical="center" wrapText="1"/>
    </xf>
    <xf numFmtId="165" fontId="6" fillId="0" borderId="58" xfId="12" applyNumberFormat="1" applyFont="1" applyFill="1" applyBorder="1" applyAlignment="1">
      <alignment horizontal="right" vertical="center"/>
    </xf>
    <xf numFmtId="0" fontId="75" fillId="10" borderId="144" xfId="0" applyFont="1" applyFill="1" applyBorder="1" applyAlignment="1">
      <alignment horizontal="center" vertical="center"/>
    </xf>
    <xf numFmtId="0" fontId="6" fillId="10" borderId="145" xfId="0" applyFont="1" applyFill="1" applyBorder="1" applyAlignment="1">
      <alignment horizontal="center" vertical="center" wrapText="1"/>
    </xf>
    <xf numFmtId="0" fontId="6" fillId="0" borderId="10" xfId="0" applyFont="1" applyFill="1" applyBorder="1" applyAlignment="1">
      <alignment vertical="center"/>
    </xf>
    <xf numFmtId="0" fontId="55" fillId="0" borderId="139" xfId="0" applyFont="1" applyFill="1" applyBorder="1" applyAlignment="1">
      <alignment horizontal="left"/>
    </xf>
    <xf numFmtId="0" fontId="145" fillId="10" borderId="1" xfId="0" applyFont="1" applyFill="1" applyBorder="1" applyAlignment="1">
      <alignment horizontal="center" vertical="center" wrapText="1"/>
    </xf>
    <xf numFmtId="3" fontId="94" fillId="0" borderId="13" xfId="0" applyNumberFormat="1" applyFont="1" applyFill="1" applyBorder="1" applyAlignment="1" applyProtection="1">
      <alignment horizontal="right"/>
    </xf>
    <xf numFmtId="0" fontId="94" fillId="0" borderId="13" xfId="0" applyNumberFormat="1" applyFont="1" applyFill="1" applyBorder="1" applyAlignment="1" applyProtection="1">
      <alignment horizontal="right"/>
    </xf>
    <xf numFmtId="4" fontId="102" fillId="0" borderId="88" xfId="0" applyNumberFormat="1" applyFont="1" applyFill="1" applyBorder="1" applyProtection="1"/>
    <xf numFmtId="0" fontId="11" fillId="0" borderId="72" xfId="0" applyFont="1" applyFill="1" applyBorder="1" applyAlignment="1" applyProtection="1">
      <alignment vertical="top" wrapText="1"/>
    </xf>
    <xf numFmtId="0" fontId="0" fillId="0" borderId="150" xfId="0" applyFont="1" applyFill="1" applyBorder="1"/>
    <xf numFmtId="0" fontId="135" fillId="0" borderId="151" xfId="0" applyFont="1" applyFill="1" applyBorder="1" applyAlignment="1" applyProtection="1">
      <alignment vertical="center" wrapText="1"/>
    </xf>
    <xf numFmtId="4" fontId="94" fillId="20" borderId="144" xfId="0" applyNumberFormat="1" applyFont="1" applyFill="1" applyBorder="1" applyAlignment="1" applyProtection="1">
      <alignment vertical="center" wrapText="1"/>
    </xf>
    <xf numFmtId="4" fontId="66" fillId="0" borderId="115" xfId="0" applyNumberFormat="1" applyFont="1" applyFill="1" applyBorder="1" applyAlignment="1" applyProtection="1">
      <alignment horizontal="center" vertical="center" wrapText="1"/>
    </xf>
    <xf numFmtId="4" fontId="95" fillId="0" borderId="58" xfId="0" applyNumberFormat="1" applyFont="1" applyFill="1" applyBorder="1" applyAlignment="1" applyProtection="1">
      <alignment horizontal="right" vertical="center" wrapText="1"/>
    </xf>
    <xf numFmtId="1" fontId="45" fillId="0" borderId="20" xfId="0" applyNumberFormat="1" applyFont="1" applyFill="1" applyBorder="1" applyAlignment="1" applyProtection="1">
      <alignment vertical="center" wrapText="1"/>
    </xf>
    <xf numFmtId="0" fontId="0" fillId="0" borderId="154" xfId="0" applyFont="1" applyBorder="1"/>
    <xf numFmtId="10" fontId="0" fillId="0" borderId="155" xfId="0" applyNumberFormat="1" applyFont="1" applyBorder="1"/>
    <xf numFmtId="168" fontId="6" fillId="0" borderId="4" xfId="0" applyNumberFormat="1" applyFont="1" applyFill="1" applyBorder="1" applyAlignment="1" applyProtection="1">
      <alignment horizontal="center" vertical="center" wrapText="1"/>
    </xf>
    <xf numFmtId="166" fontId="6" fillId="0" borderId="9" xfId="0" applyNumberFormat="1" applyFont="1" applyFill="1" applyBorder="1" applyAlignment="1">
      <alignment vertical="center"/>
    </xf>
    <xf numFmtId="166" fontId="94" fillId="0" borderId="13" xfId="0" applyNumberFormat="1" applyFont="1" applyFill="1" applyBorder="1" applyAlignment="1" applyProtection="1">
      <alignment horizontal="left"/>
    </xf>
    <xf numFmtId="166" fontId="94" fillId="0" borderId="13" xfId="0" applyNumberFormat="1" applyFont="1" applyFill="1" applyBorder="1" applyAlignment="1" applyProtection="1">
      <alignment horizontal="right"/>
    </xf>
    <xf numFmtId="4" fontId="94" fillId="0" borderId="70" xfId="0" applyNumberFormat="1" applyFont="1" applyFill="1" applyBorder="1"/>
    <xf numFmtId="4" fontId="0" fillId="0" borderId="106" xfId="0" applyNumberFormat="1" applyFont="1" applyFill="1" applyBorder="1"/>
    <xf numFmtId="4" fontId="0" fillId="0" borderId="100" xfId="0" applyNumberFormat="1" applyFont="1" applyFill="1" applyBorder="1" applyAlignment="1">
      <alignment horizontal="right"/>
    </xf>
    <xf numFmtId="0" fontId="20" fillId="10" borderId="41" xfId="0" applyFont="1" applyFill="1" applyBorder="1" applyAlignment="1" applyProtection="1">
      <alignment horizontal="center"/>
    </xf>
    <xf numFmtId="0" fontId="20" fillId="10" borderId="156" xfId="0" applyFont="1" applyFill="1" applyBorder="1" applyAlignment="1" applyProtection="1">
      <alignment horizontal="center"/>
    </xf>
    <xf numFmtId="0" fontId="145" fillId="10" borderId="33" xfId="0" applyFont="1" applyFill="1" applyBorder="1" applyAlignment="1">
      <alignment vertical="top" wrapText="1"/>
    </xf>
    <xf numFmtId="0" fontId="118" fillId="0" borderId="82" xfId="7" applyFont="1" applyFill="1" applyBorder="1" applyAlignment="1">
      <alignment horizontal="left" vertical="center"/>
    </xf>
    <xf numFmtId="0" fontId="112" fillId="0" borderId="84" xfId="0" applyFont="1" applyFill="1" applyBorder="1" applyAlignment="1">
      <alignment horizontal="left" vertical="center"/>
    </xf>
    <xf numFmtId="0" fontId="112" fillId="0" borderId="62" xfId="0" applyFont="1" applyFill="1" applyBorder="1" applyAlignment="1">
      <alignment horizontal="left" vertical="center"/>
    </xf>
    <xf numFmtId="0" fontId="13" fillId="0" borderId="32" xfId="0" applyFont="1" applyFill="1" applyBorder="1" applyAlignment="1" applyProtection="1"/>
    <xf numFmtId="167" fontId="6" fillId="0" borderId="1" xfId="0" applyNumberFormat="1" applyFont="1" applyFill="1" applyBorder="1" applyAlignment="1" applyProtection="1">
      <alignment horizontal="right" vertical="center" wrapText="1"/>
    </xf>
    <xf numFmtId="4" fontId="102" fillId="0" borderId="115" xfId="0" applyNumberFormat="1" applyFont="1" applyFill="1" applyBorder="1" applyAlignment="1" applyProtection="1">
      <alignment horizontal="right" vertical="center"/>
    </xf>
    <xf numFmtId="0" fontId="0" fillId="0" borderId="115" xfId="0" applyFont="1" applyBorder="1"/>
    <xf numFmtId="0" fontId="0" fillId="0" borderId="94" xfId="0" applyFont="1" applyFill="1" applyBorder="1"/>
    <xf numFmtId="3" fontId="0" fillId="0" borderId="94" xfId="0" applyNumberFormat="1" applyFont="1" applyFill="1" applyBorder="1"/>
    <xf numFmtId="0" fontId="0" fillId="0" borderId="162" xfId="0" applyFont="1" applyFill="1" applyBorder="1"/>
    <xf numFmtId="0" fontId="0" fillId="0" borderId="106" xfId="0" applyFont="1" applyFill="1" applyBorder="1"/>
    <xf numFmtId="3" fontId="0" fillId="0" borderId="107" xfId="0" applyNumberFormat="1" applyFill="1" applyBorder="1" applyAlignment="1">
      <alignment horizontal="right"/>
    </xf>
    <xf numFmtId="0" fontId="0" fillId="0" borderId="163" xfId="0" applyFont="1" applyFill="1" applyBorder="1"/>
    <xf numFmtId="0" fontId="0" fillId="0" borderId="115" xfId="0" applyFont="1" applyFill="1" applyBorder="1"/>
    <xf numFmtId="3" fontId="0" fillId="0" borderId="164" xfId="0" applyNumberFormat="1" applyFill="1" applyBorder="1" applyAlignment="1">
      <alignment horizontal="right"/>
    </xf>
    <xf numFmtId="0" fontId="0" fillId="0" borderId="165" xfId="0" applyFont="1" applyFill="1" applyBorder="1"/>
    <xf numFmtId="0" fontId="0" fillId="0" borderId="166" xfId="0" applyFont="1" applyFill="1" applyBorder="1"/>
    <xf numFmtId="3" fontId="0" fillId="0" borderId="167" xfId="0" applyNumberFormat="1" applyFill="1" applyBorder="1" applyAlignment="1">
      <alignment horizontal="right"/>
    </xf>
    <xf numFmtId="0" fontId="0" fillId="31" borderId="163" xfId="0" applyFont="1" applyFill="1" applyBorder="1"/>
    <xf numFmtId="0" fontId="0" fillId="31" borderId="115" xfId="0" applyFont="1" applyFill="1" applyBorder="1"/>
    <xf numFmtId="3" fontId="155" fillId="31" borderId="164" xfId="0" applyNumberFormat="1" applyFont="1" applyFill="1" applyBorder="1"/>
    <xf numFmtId="0" fontId="0" fillId="10" borderId="13" xfId="0" applyFont="1" applyFill="1" applyBorder="1"/>
    <xf numFmtId="169" fontId="0" fillId="10" borderId="13" xfId="0" applyNumberFormat="1" applyFont="1" applyFill="1" applyBorder="1"/>
    <xf numFmtId="0" fontId="0" fillId="0" borderId="94" xfId="0" applyFont="1" applyBorder="1"/>
    <xf numFmtId="0" fontId="94" fillId="0" borderId="94" xfId="7" applyFont="1" applyFill="1" applyBorder="1" applyAlignment="1">
      <alignment horizontal="left" vertical="center"/>
    </xf>
    <xf numFmtId="0" fontId="141" fillId="0" borderId="58" xfId="0" applyFont="1" applyFill="1" applyBorder="1" applyAlignment="1">
      <alignment vertical="center"/>
    </xf>
    <xf numFmtId="3" fontId="141" fillId="0" borderId="58" xfId="0" applyNumberFormat="1" applyFont="1" applyFill="1" applyBorder="1" applyAlignment="1">
      <alignment horizontal="right" vertical="center"/>
    </xf>
    <xf numFmtId="0" fontId="141" fillId="0" borderId="58" xfId="0" applyFont="1" applyFill="1" applyBorder="1" applyAlignment="1">
      <alignment horizontal="right" vertical="center"/>
    </xf>
    <xf numFmtId="0" fontId="0" fillId="0" borderId="72" xfId="0" applyFont="1" applyBorder="1" applyAlignment="1">
      <alignment horizontal="left"/>
    </xf>
    <xf numFmtId="0" fontId="94" fillId="0" borderId="72" xfId="7" applyFont="1" applyFill="1" applyBorder="1"/>
    <xf numFmtId="4" fontId="102" fillId="0" borderId="0" xfId="0" applyNumberFormat="1" applyFont="1" applyFill="1" applyBorder="1" applyAlignment="1" applyProtection="1">
      <alignment horizontal="right" vertical="center"/>
    </xf>
    <xf numFmtId="0" fontId="0" fillId="0" borderId="0" xfId="0" applyFont="1" applyAlignment="1">
      <alignment horizontal="left"/>
    </xf>
    <xf numFmtId="0" fontId="116" fillId="0" borderId="0" xfId="12" applyFont="1"/>
    <xf numFmtId="0" fontId="156" fillId="0" borderId="0" xfId="12" applyFont="1"/>
    <xf numFmtId="0" fontId="157" fillId="0" borderId="0" xfId="12" applyFont="1"/>
    <xf numFmtId="0" fontId="116" fillId="0" borderId="0" xfId="12" applyFont="1" applyBorder="1" applyAlignment="1">
      <alignment horizontal="center" vertical="center" wrapText="1"/>
    </xf>
    <xf numFmtId="0" fontId="116" fillId="34" borderId="0" xfId="12" applyFont="1" applyFill="1"/>
    <xf numFmtId="0" fontId="116" fillId="34" borderId="0" xfId="12" applyFont="1" applyFill="1" applyBorder="1" applyAlignment="1">
      <alignment horizontal="center" vertical="center" wrapText="1"/>
    </xf>
    <xf numFmtId="0" fontId="116" fillId="28" borderId="0" xfId="12" applyFont="1" applyFill="1"/>
    <xf numFmtId="0" fontId="116" fillId="28" borderId="0" xfId="12" applyFont="1" applyFill="1" applyBorder="1" applyAlignment="1">
      <alignment horizontal="center" vertical="center" wrapText="1"/>
    </xf>
    <xf numFmtId="0" fontId="116" fillId="35" borderId="0" xfId="12" applyFont="1" applyFill="1"/>
    <xf numFmtId="0" fontId="116" fillId="35" borderId="0" xfId="12" applyFont="1" applyFill="1" applyBorder="1" applyAlignment="1">
      <alignment horizontal="center" vertical="center" wrapText="1"/>
    </xf>
    <xf numFmtId="9" fontId="78" fillId="0" borderId="0" xfId="0" applyNumberFormat="1" applyFont="1"/>
    <xf numFmtId="169" fontId="113" fillId="0" borderId="0" xfId="12" applyNumberFormat="1" applyFont="1" applyFill="1" applyBorder="1"/>
    <xf numFmtId="9" fontId="158" fillId="0" borderId="0" xfId="0" applyNumberFormat="1" applyFont="1"/>
    <xf numFmtId="0" fontId="118" fillId="0" borderId="0" xfId="0" applyFont="1" applyAlignment="1">
      <alignment horizontal="left" vertical="center" indent="1"/>
    </xf>
    <xf numFmtId="9" fontId="100" fillId="0" borderId="0" xfId="0" applyNumberFormat="1" applyFont="1"/>
    <xf numFmtId="9" fontId="100" fillId="25" borderId="169" xfId="0" applyNumberFormat="1" applyFont="1" applyFill="1" applyBorder="1"/>
    <xf numFmtId="0" fontId="113" fillId="25" borderId="170" xfId="0" applyFont="1" applyFill="1" applyBorder="1" applyAlignment="1">
      <alignment horizontal="left" vertical="center" wrapText="1"/>
    </xf>
    <xf numFmtId="0" fontId="113" fillId="25" borderId="171" xfId="0" applyFont="1" applyFill="1" applyBorder="1" applyAlignment="1">
      <alignment horizontal="left" vertical="center" wrapText="1"/>
    </xf>
    <xf numFmtId="9" fontId="159" fillId="0" borderId="0" xfId="0" applyNumberFormat="1" applyFont="1"/>
    <xf numFmtId="9" fontId="100" fillId="25" borderId="168" xfId="0" applyNumberFormat="1" applyFont="1" applyFill="1" applyBorder="1"/>
    <xf numFmtId="9" fontId="75" fillId="10" borderId="143" xfId="0" applyNumberFormat="1" applyFont="1" applyFill="1" applyBorder="1"/>
    <xf numFmtId="9" fontId="75" fillId="10" borderId="145" xfId="0" applyNumberFormat="1" applyFont="1" applyFill="1" applyBorder="1"/>
    <xf numFmtId="9" fontId="75" fillId="10" borderId="144" xfId="0" applyNumberFormat="1" applyFont="1" applyFill="1" applyBorder="1"/>
    <xf numFmtId="165" fontId="6" fillId="0" borderId="58" xfId="12" applyNumberFormat="1" applyFont="1" applyFill="1" applyBorder="1"/>
    <xf numFmtId="165" fontId="6" fillId="0" borderId="58" xfId="12" applyNumberFormat="1" applyFont="1" applyFill="1" applyBorder="1" applyAlignment="1">
      <alignment horizontal="right"/>
    </xf>
    <xf numFmtId="0" fontId="141" fillId="10" borderId="58" xfId="0" applyFont="1" applyFill="1" applyBorder="1" applyAlignment="1">
      <alignment horizontal="center" vertical="center" wrapText="1"/>
    </xf>
    <xf numFmtId="0" fontId="13" fillId="36" borderId="0" xfId="0" applyFont="1" applyFill="1" applyBorder="1" applyProtection="1"/>
    <xf numFmtId="0" fontId="21" fillId="36" borderId="0" xfId="0" applyFont="1" applyFill="1" applyBorder="1" applyAlignment="1" applyProtection="1">
      <alignment vertical="center" wrapText="1"/>
    </xf>
    <xf numFmtId="0" fontId="29" fillId="36" borderId="0" xfId="0" applyFont="1" applyFill="1" applyBorder="1" applyProtection="1"/>
    <xf numFmtId="0" fontId="51" fillId="36" borderId="0" xfId="0" applyFont="1" applyFill="1" applyBorder="1" applyAlignment="1" applyProtection="1">
      <alignment horizontal="center" vertical="center"/>
    </xf>
    <xf numFmtId="0" fontId="26" fillId="36" borderId="0" xfId="0" applyFont="1" applyFill="1" applyBorder="1" applyAlignment="1" applyProtection="1"/>
    <xf numFmtId="0" fontId="43" fillId="36" borderId="0" xfId="0" applyFont="1" applyFill="1" applyBorder="1" applyProtection="1"/>
    <xf numFmtId="0" fontId="43" fillId="36" borderId="0" xfId="1" applyFont="1" applyFill="1" applyBorder="1" applyAlignment="1" applyProtection="1"/>
    <xf numFmtId="0" fontId="30" fillId="36" borderId="0" xfId="0" applyFont="1" applyFill="1" applyBorder="1" applyAlignment="1" applyProtection="1">
      <alignment vertical="center" wrapText="1"/>
    </xf>
    <xf numFmtId="0" fontId="13" fillId="36" borderId="0" xfId="0" applyFont="1" applyFill="1" applyBorder="1" applyAlignment="1" applyProtection="1">
      <alignment vertical="center"/>
    </xf>
    <xf numFmtId="0" fontId="44" fillId="36" borderId="0" xfId="0" applyFont="1" applyFill="1" applyBorder="1" applyProtection="1"/>
    <xf numFmtId="0" fontId="91" fillId="36" borderId="0" xfId="0" applyFont="1" applyFill="1" applyBorder="1" applyAlignment="1" applyProtection="1">
      <alignment vertical="top" wrapText="1"/>
    </xf>
    <xf numFmtId="0" fontId="18" fillId="36" borderId="0" xfId="0" applyFont="1" applyFill="1" applyBorder="1" applyAlignment="1" applyProtection="1">
      <alignment horizontal="left" vertical="center"/>
    </xf>
    <xf numFmtId="0" fontId="41" fillId="36" borderId="0" xfId="0" applyFont="1" applyFill="1" applyBorder="1" applyProtection="1"/>
    <xf numFmtId="0" fontId="161" fillId="36" borderId="0" xfId="0" applyFont="1" applyFill="1" applyBorder="1" applyAlignment="1" applyProtection="1">
      <alignment vertical="center"/>
    </xf>
    <xf numFmtId="0" fontId="135" fillId="36" borderId="0" xfId="0" applyFont="1" applyFill="1" applyBorder="1" applyAlignment="1" applyProtection="1">
      <alignment horizontal="left" vertical="center"/>
    </xf>
    <xf numFmtId="0" fontId="11" fillId="36" borderId="0" xfId="0" applyFont="1" applyFill="1" applyBorder="1" applyProtection="1"/>
    <xf numFmtId="0" fontId="135" fillId="36" borderId="0" xfId="0" applyFont="1" applyFill="1" applyBorder="1" applyProtection="1"/>
    <xf numFmtId="0" fontId="0" fillId="36" borderId="0" xfId="0" applyFill="1" applyBorder="1" applyProtection="1"/>
    <xf numFmtId="1" fontId="13" fillId="0" borderId="180" xfId="0" applyNumberFormat="1" applyFont="1" applyFill="1" applyBorder="1" applyAlignment="1" applyProtection="1">
      <alignment horizontal="center" vertical="center"/>
    </xf>
    <xf numFmtId="0" fontId="79" fillId="36" borderId="0" xfId="0" applyFont="1" applyFill="1" applyBorder="1" applyProtection="1"/>
    <xf numFmtId="0" fontId="10" fillId="36" borderId="0" xfId="0" applyFont="1" applyFill="1" applyBorder="1" applyAlignment="1" applyProtection="1">
      <alignment vertical="center" wrapText="1"/>
    </xf>
    <xf numFmtId="0" fontId="6" fillId="36" borderId="0" xfId="0" applyFont="1" applyFill="1" applyBorder="1" applyAlignment="1" applyProtection="1">
      <alignment horizontal="right"/>
    </xf>
    <xf numFmtId="0" fontId="13" fillId="36" borderId="0" xfId="0" applyFont="1" applyFill="1" applyBorder="1" applyAlignment="1" applyProtection="1">
      <alignment horizontal="center" vertical="center"/>
    </xf>
    <xf numFmtId="0" fontId="10" fillId="36" borderId="0" xfId="0" applyFont="1" applyFill="1" applyBorder="1" applyAlignment="1" applyProtection="1">
      <alignment horizontal="left" vertical="center" wrapText="1" indent="1"/>
    </xf>
    <xf numFmtId="0" fontId="74" fillId="36" borderId="0" xfId="0" applyFont="1" applyFill="1" applyBorder="1" applyAlignment="1" applyProtection="1">
      <alignment horizontal="left" vertical="center" wrapText="1"/>
    </xf>
    <xf numFmtId="0" fontId="85" fillId="37" borderId="2" xfId="1" applyFont="1" applyFill="1" applyBorder="1" applyAlignment="1" applyProtection="1">
      <alignment vertical="center"/>
    </xf>
    <xf numFmtId="0" fontId="164" fillId="38" borderId="0" xfId="0" applyFont="1" applyFill="1" applyBorder="1" applyProtection="1"/>
    <xf numFmtId="0" fontId="165" fillId="38" borderId="1" xfId="1" applyFont="1" applyFill="1" applyBorder="1" applyAlignment="1" applyProtection="1">
      <alignment horizontal="left" vertical="center"/>
    </xf>
    <xf numFmtId="0" fontId="166" fillId="38" borderId="0" xfId="0" applyFont="1" applyFill="1" applyBorder="1" applyProtection="1"/>
    <xf numFmtId="0" fontId="0" fillId="38" borderId="0" xfId="0" applyFill="1" applyBorder="1" applyProtection="1"/>
    <xf numFmtId="0" fontId="0" fillId="39" borderId="0" xfId="0" applyFill="1" applyBorder="1" applyProtection="1"/>
    <xf numFmtId="0" fontId="38" fillId="39" borderId="0" xfId="1" applyFont="1" applyFill="1" applyBorder="1" applyAlignment="1" applyProtection="1">
      <alignment vertical="center"/>
    </xf>
    <xf numFmtId="0" fontId="37" fillId="39" borderId="0" xfId="1" applyFont="1" applyFill="1" applyBorder="1" applyAlignment="1" applyProtection="1">
      <alignment vertical="center"/>
    </xf>
    <xf numFmtId="4" fontId="169" fillId="0" borderId="17" xfId="0" applyNumberFormat="1" applyFont="1" applyFill="1" applyBorder="1" applyAlignment="1" applyProtection="1">
      <alignment horizontal="right" vertical="center" wrapText="1"/>
    </xf>
    <xf numFmtId="0" fontId="112" fillId="25" borderId="115" xfId="0" applyFont="1" applyFill="1" applyBorder="1" applyAlignment="1">
      <alignment horizontal="left"/>
    </xf>
    <xf numFmtId="0" fontId="0" fillId="0" borderId="182" xfId="0" applyFont="1" applyBorder="1" applyAlignment="1">
      <alignment horizontal="left"/>
    </xf>
    <xf numFmtId="3" fontId="0" fillId="0" borderId="96" xfId="0" applyNumberFormat="1" applyFont="1" applyBorder="1"/>
    <xf numFmtId="1" fontId="0" fillId="0" borderId="96" xfId="0" applyNumberFormat="1" applyFont="1" applyBorder="1"/>
    <xf numFmtId="0" fontId="19" fillId="40" borderId="33" xfId="0" applyFont="1" applyFill="1" applyBorder="1" applyAlignment="1" applyProtection="1">
      <alignment horizontal="center" vertical="center" wrapText="1"/>
    </xf>
    <xf numFmtId="0" fontId="8" fillId="37" borderId="58" xfId="0" applyFont="1" applyFill="1" applyBorder="1" applyAlignment="1" applyProtection="1">
      <alignment horizontal="center" vertical="center" wrapText="1"/>
    </xf>
    <xf numFmtId="0" fontId="22" fillId="37" borderId="58" xfId="0" applyFont="1" applyFill="1" applyBorder="1" applyAlignment="1" applyProtection="1">
      <alignment horizontal="center" vertical="center" wrapText="1"/>
    </xf>
    <xf numFmtId="0" fontId="168" fillId="0" borderId="2" xfId="0" applyFont="1" applyFill="1" applyBorder="1" applyAlignment="1" applyProtection="1">
      <alignment horizontal="left" vertical="center"/>
    </xf>
    <xf numFmtId="0" fontId="13" fillId="0" borderId="2" xfId="0" applyFont="1" applyFill="1" applyBorder="1" applyAlignment="1" applyProtection="1">
      <alignment vertical="top"/>
    </xf>
    <xf numFmtId="3" fontId="13" fillId="15" borderId="186" xfId="0" applyNumberFormat="1" applyFont="1" applyFill="1" applyBorder="1" applyAlignment="1" applyProtection="1">
      <alignment horizontal="right" vertical="center"/>
    </xf>
    <xf numFmtId="168" fontId="13" fillId="15" borderId="186" xfId="0" applyNumberFormat="1" applyFont="1" applyFill="1" applyBorder="1" applyAlignment="1" applyProtection="1">
      <alignment horizontal="right" vertical="center"/>
    </xf>
    <xf numFmtId="0" fontId="171" fillId="36" borderId="0" xfId="0" applyFont="1" applyFill="1" applyBorder="1" applyProtection="1"/>
    <xf numFmtId="0" fontId="165" fillId="38" borderId="0" xfId="1" applyFont="1" applyFill="1" applyBorder="1" applyAlignment="1" applyProtection="1">
      <alignment horizontal="left" vertical="center"/>
    </xf>
    <xf numFmtId="0" fontId="74" fillId="36" borderId="0" xfId="0" applyFont="1" applyFill="1" applyBorder="1"/>
    <xf numFmtId="0" fontId="74" fillId="36" borderId="0" xfId="0" applyFont="1" applyFill="1" applyBorder="1" applyAlignment="1" applyProtection="1">
      <alignment wrapText="1"/>
    </xf>
    <xf numFmtId="0" fontId="76" fillId="36" borderId="0" xfId="0" applyFont="1" applyFill="1"/>
    <xf numFmtId="0" fontId="74" fillId="36" borderId="0" xfId="0" applyFont="1" applyFill="1" applyBorder="1" applyAlignment="1" applyProtection="1">
      <alignment horizontal="left" wrapText="1"/>
    </xf>
    <xf numFmtId="0" fontId="74" fillId="36" borderId="0" xfId="0" applyFont="1" applyFill="1" applyBorder="1" applyAlignment="1" applyProtection="1">
      <alignment horizontal="left"/>
    </xf>
    <xf numFmtId="0" fontId="74" fillId="36" borderId="0" xfId="0" applyFont="1" applyFill="1"/>
    <xf numFmtId="0" fontId="89" fillId="36" borderId="0" xfId="0" applyFont="1" applyFill="1"/>
    <xf numFmtId="0" fontId="74" fillId="36" borderId="0" xfId="0" applyFont="1" applyFill="1" applyBorder="1" applyAlignment="1" applyProtection="1">
      <alignment vertical="top" wrapText="1"/>
    </xf>
    <xf numFmtId="0" fontId="172" fillId="36" borderId="0" xfId="0" applyFont="1" applyFill="1" applyBorder="1"/>
    <xf numFmtId="0" fontId="139" fillId="36" borderId="0" xfId="0" applyFont="1" applyFill="1" applyBorder="1"/>
    <xf numFmtId="0" fontId="13" fillId="36" borderId="0" xfId="0" applyFont="1" applyFill="1" applyBorder="1"/>
    <xf numFmtId="0" fontId="140" fillId="36" borderId="0" xfId="0" applyFont="1" applyFill="1" applyBorder="1"/>
    <xf numFmtId="0" fontId="6" fillId="36" borderId="0" xfId="0" applyFont="1" applyFill="1" applyBorder="1" applyAlignment="1">
      <alignment horizontal="left"/>
    </xf>
    <xf numFmtId="0" fontId="13" fillId="36" borderId="0" xfId="0" applyFont="1" applyFill="1" applyBorder="1" applyAlignment="1">
      <alignment horizontal="left"/>
    </xf>
    <xf numFmtId="0" fontId="69" fillId="36" borderId="0" xfId="0" applyFont="1" applyFill="1" applyBorder="1"/>
    <xf numFmtId="0" fontId="73" fillId="36" borderId="0" xfId="0" applyFont="1" applyFill="1" applyBorder="1" applyAlignment="1">
      <alignment horizontal="left" vertical="top"/>
    </xf>
    <xf numFmtId="0" fontId="14" fillId="36" borderId="0" xfId="1" applyFont="1" applyFill="1" applyBorder="1" applyAlignment="1" applyProtection="1"/>
    <xf numFmtId="0" fontId="31" fillId="36" borderId="0" xfId="0" applyFont="1" applyFill="1" applyBorder="1" applyAlignment="1" applyProtection="1">
      <alignment horizontal="right"/>
    </xf>
    <xf numFmtId="0" fontId="28" fillId="36" borderId="0" xfId="0" applyFont="1" applyFill="1" applyBorder="1" applyProtection="1"/>
    <xf numFmtId="0" fontId="31" fillId="36" borderId="0" xfId="0" applyFont="1" applyFill="1" applyBorder="1" applyAlignment="1" applyProtection="1">
      <alignment vertical="center" wrapText="1"/>
    </xf>
    <xf numFmtId="0" fontId="22" fillId="36" borderId="0" xfId="0" applyFont="1" applyFill="1" applyBorder="1" applyAlignment="1" applyProtection="1">
      <alignment vertical="center"/>
    </xf>
    <xf numFmtId="0" fontId="68" fillId="36" borderId="0" xfId="0" applyFont="1" applyFill="1" applyBorder="1" applyProtection="1"/>
    <xf numFmtId="169" fontId="71" fillId="36" borderId="0" xfId="0" applyNumberFormat="1" applyFont="1" applyFill="1" applyBorder="1" applyAlignment="1" applyProtection="1">
      <alignment vertical="center" wrapText="1"/>
    </xf>
    <xf numFmtId="0" fontId="148" fillId="36" borderId="0" xfId="0" applyFont="1" applyFill="1" applyBorder="1" applyProtection="1"/>
    <xf numFmtId="4" fontId="31" fillId="36" borderId="0" xfId="0" applyNumberFormat="1" applyFont="1" applyFill="1" applyBorder="1" applyAlignment="1" applyProtection="1">
      <alignment horizontal="right" vertical="center" wrapText="1"/>
    </xf>
    <xf numFmtId="0" fontId="71" fillId="36" borderId="0" xfId="0" applyFont="1" applyFill="1" applyBorder="1" applyAlignment="1" applyProtection="1">
      <alignment vertical="center" wrapText="1"/>
    </xf>
    <xf numFmtId="0" fontId="96" fillId="36" borderId="0" xfId="0" applyFont="1" applyFill="1" applyBorder="1" applyAlignment="1" applyProtection="1">
      <alignment vertical="center" wrapText="1"/>
    </xf>
    <xf numFmtId="0" fontId="96" fillId="36" borderId="0" xfId="0" applyFont="1" applyFill="1" applyBorder="1" applyAlignment="1" applyProtection="1">
      <alignment vertical="top" wrapText="1"/>
    </xf>
    <xf numFmtId="0" fontId="88" fillId="36" borderId="0" xfId="0" applyFont="1" applyFill="1" applyBorder="1" applyAlignment="1" applyProtection="1">
      <alignment vertical="top" wrapText="1"/>
    </xf>
    <xf numFmtId="0" fontId="147" fillId="36" borderId="0" xfId="0" applyFont="1" applyFill="1" applyBorder="1" applyAlignment="1" applyProtection="1">
      <alignment vertical="center"/>
    </xf>
    <xf numFmtId="0" fontId="88" fillId="36" borderId="0" xfId="0" applyFont="1" applyFill="1" applyBorder="1" applyAlignment="1" applyProtection="1">
      <alignment horizontal="left" vertical="top" wrapText="1" indent="1"/>
    </xf>
    <xf numFmtId="0" fontId="13" fillId="36" borderId="0" xfId="0" applyFont="1" applyFill="1" applyBorder="1" applyAlignment="1" applyProtection="1">
      <alignment horizontal="left"/>
    </xf>
    <xf numFmtId="4" fontId="13" fillId="36" borderId="0" xfId="0" applyNumberFormat="1" applyFont="1" applyFill="1" applyBorder="1" applyProtection="1"/>
    <xf numFmtId="0" fontId="20" fillId="36" borderId="0" xfId="0" applyFont="1" applyFill="1" applyBorder="1" applyProtection="1"/>
    <xf numFmtId="4" fontId="6" fillId="36" borderId="0" xfId="0" applyNumberFormat="1" applyFont="1" applyFill="1" applyBorder="1" applyProtection="1"/>
    <xf numFmtId="0" fontId="6" fillId="36" borderId="0" xfId="0" applyFont="1" applyFill="1" applyBorder="1" applyProtection="1"/>
    <xf numFmtId="10" fontId="84" fillId="36" borderId="0" xfId="0" applyNumberFormat="1" applyFont="1" applyFill="1" applyAlignment="1">
      <alignment vertical="center"/>
    </xf>
    <xf numFmtId="10" fontId="82" fillId="36" borderId="0" xfId="0" applyNumberFormat="1" applyFont="1" applyFill="1" applyAlignment="1">
      <alignment vertical="center"/>
    </xf>
    <xf numFmtId="0" fontId="46" fillId="36" borderId="0" xfId="0" applyFont="1" applyFill="1" applyBorder="1" applyProtection="1"/>
    <xf numFmtId="0" fontId="61" fillId="36" borderId="0" xfId="0" applyFont="1" applyFill="1" applyBorder="1" applyProtection="1"/>
    <xf numFmtId="0" fontId="20" fillId="36" borderId="0" xfId="0" applyFont="1" applyFill="1" applyBorder="1" applyAlignment="1" applyProtection="1">
      <alignment horizontal="left" vertical="center"/>
    </xf>
    <xf numFmtId="0" fontId="6" fillId="36" borderId="0" xfId="0" applyFont="1" applyFill="1" applyBorder="1" applyAlignment="1" applyProtection="1">
      <alignment horizontal="left" vertical="center"/>
    </xf>
    <xf numFmtId="0" fontId="70" fillId="36" borderId="0" xfId="0" applyFont="1" applyFill="1" applyBorder="1" applyAlignment="1" applyProtection="1">
      <alignment vertical="center"/>
    </xf>
    <xf numFmtId="0" fontId="62" fillId="36" borderId="0" xfId="0" applyFont="1" applyFill="1" applyBorder="1" applyAlignment="1" applyProtection="1">
      <alignment horizontal="left" vertical="center"/>
    </xf>
    <xf numFmtId="0" fontId="69" fillId="36" borderId="0" xfId="0" applyFont="1" applyFill="1" applyBorder="1" applyProtection="1"/>
    <xf numFmtId="0" fontId="42" fillId="36" borderId="0" xfId="0" applyFont="1" applyFill="1" applyBorder="1" applyAlignment="1" applyProtection="1">
      <alignment horizontal="left" vertical="center"/>
    </xf>
    <xf numFmtId="0" fontId="15" fillId="36" borderId="0" xfId="0" applyFont="1" applyFill="1" applyBorder="1" applyProtection="1"/>
    <xf numFmtId="0" fontId="42" fillId="36" borderId="0" xfId="0" applyFont="1" applyFill="1" applyBorder="1" applyProtection="1"/>
    <xf numFmtId="0" fontId="57" fillId="36" borderId="0" xfId="0" applyFont="1" applyFill="1" applyBorder="1" applyAlignment="1" applyProtection="1">
      <alignment horizontal="left" vertical="center"/>
    </xf>
    <xf numFmtId="0" fontId="6" fillId="36" borderId="0" xfId="0" applyFont="1" applyFill="1" applyBorder="1" applyAlignment="1" applyProtection="1">
      <alignment horizontal="left"/>
    </xf>
    <xf numFmtId="0" fontId="6" fillId="36" borderId="0" xfId="0" applyFont="1" applyFill="1" applyBorder="1" applyAlignment="1" applyProtection="1">
      <alignment horizontal="left" vertical="center" wrapText="1"/>
    </xf>
    <xf numFmtId="0" fontId="91" fillId="36" borderId="0" xfId="0" applyFont="1" applyFill="1" applyBorder="1" applyAlignment="1" applyProtection="1">
      <alignment vertical="center" wrapText="1"/>
    </xf>
    <xf numFmtId="0" fontId="106" fillId="36" borderId="0" xfId="0" applyFont="1" applyFill="1" applyBorder="1" applyAlignment="1" applyProtection="1">
      <alignment horizontal="left" vertical="center" indent="2"/>
    </xf>
    <xf numFmtId="0" fontId="92" fillId="36" borderId="0" xfId="0" applyFont="1" applyFill="1" applyBorder="1" applyAlignment="1" applyProtection="1">
      <alignment horizontal="left" vertical="center" indent="2"/>
    </xf>
    <xf numFmtId="0" fontId="91" fillId="36" borderId="0" xfId="0" applyFont="1" applyFill="1" applyBorder="1" applyAlignment="1" applyProtection="1">
      <alignment horizontal="left" vertical="top" indent="5"/>
    </xf>
    <xf numFmtId="0" fontId="27" fillId="36" borderId="0" xfId="0" applyFont="1" applyFill="1" applyBorder="1" applyAlignment="1" applyProtection="1">
      <alignment vertical="center" wrapText="1"/>
    </xf>
    <xf numFmtId="0" fontId="28" fillId="36" borderId="0" xfId="0" applyFont="1" applyFill="1" applyBorder="1" applyAlignment="1" applyProtection="1">
      <alignment horizontal="right"/>
    </xf>
    <xf numFmtId="0" fontId="108" fillId="36" borderId="0" xfId="0" applyFont="1" applyFill="1" applyBorder="1" applyAlignment="1" applyProtection="1">
      <alignment vertical="center"/>
    </xf>
    <xf numFmtId="0" fontId="39" fillId="36" borderId="0" xfId="0" applyFont="1" applyFill="1" applyBorder="1" applyAlignment="1" applyProtection="1">
      <alignment vertical="center" wrapText="1"/>
    </xf>
    <xf numFmtId="0" fontId="80" fillId="36" borderId="0" xfId="0" applyFont="1" applyFill="1" applyBorder="1" applyProtection="1"/>
    <xf numFmtId="0" fontId="31" fillId="36" borderId="0" xfId="0" applyFont="1" applyFill="1" applyBorder="1" applyAlignment="1" applyProtection="1">
      <alignment horizontal="left" vertical="center" wrapText="1"/>
    </xf>
    <xf numFmtId="0" fontId="0" fillId="36" borderId="0" xfId="0" applyFill="1" applyAlignment="1" applyProtection="1">
      <alignment horizontal="justify" vertical="center"/>
    </xf>
    <xf numFmtId="0" fontId="90" fillId="36" borderId="0" xfId="0" applyFont="1" applyFill="1" applyBorder="1" applyAlignment="1" applyProtection="1">
      <alignment vertical="center" wrapText="1"/>
    </xf>
    <xf numFmtId="4" fontId="23" fillId="36" borderId="1" xfId="0" applyNumberFormat="1" applyFont="1" applyFill="1" applyBorder="1" applyAlignment="1" applyProtection="1">
      <alignment horizontal="right" vertical="center"/>
    </xf>
    <xf numFmtId="0" fontId="81" fillId="36" borderId="0" xfId="0" applyFont="1" applyFill="1" applyBorder="1" applyAlignment="1" applyProtection="1">
      <alignment vertical="center" wrapText="1"/>
    </xf>
    <xf numFmtId="0" fontId="35" fillId="36" borderId="0" xfId="1" applyFont="1" applyFill="1" applyBorder="1" applyAlignment="1" applyProtection="1">
      <alignment horizontal="left" indent="1"/>
    </xf>
    <xf numFmtId="0" fontId="40" fillId="36" borderId="0" xfId="0" applyFont="1" applyFill="1" applyBorder="1" applyProtection="1"/>
    <xf numFmtId="0" fontId="46" fillId="36" borderId="0" xfId="0" applyNumberFormat="1" applyFont="1" applyFill="1" applyBorder="1" applyAlignment="1" applyProtection="1">
      <alignment vertical="center" wrapText="1"/>
    </xf>
    <xf numFmtId="0" fontId="10" fillId="36" borderId="0" xfId="0" applyFont="1" applyFill="1" applyBorder="1" applyAlignment="1" applyProtection="1">
      <alignment horizontal="left" vertical="center" wrapText="1"/>
    </xf>
    <xf numFmtId="0" fontId="15" fillId="36" borderId="0" xfId="0" applyNumberFormat="1" applyFont="1" applyFill="1" applyBorder="1" applyAlignment="1" applyProtection="1">
      <alignment vertical="center" wrapText="1"/>
    </xf>
    <xf numFmtId="0" fontId="11" fillId="36" borderId="0" xfId="0" applyFont="1" applyFill="1" applyBorder="1" applyAlignment="1" applyProtection="1">
      <alignment horizontal="left"/>
    </xf>
    <xf numFmtId="0" fontId="74" fillId="36" borderId="0" xfId="0" applyFont="1" applyFill="1" applyBorder="1" applyAlignment="1" applyProtection="1">
      <alignment vertical="center" wrapText="1"/>
    </xf>
    <xf numFmtId="0" fontId="64" fillId="36" borderId="0" xfId="0" applyFont="1" applyFill="1" applyBorder="1" applyAlignment="1" applyProtection="1">
      <alignment vertical="top" wrapText="1"/>
    </xf>
    <xf numFmtId="0" fontId="64" fillId="36" borderId="0" xfId="0" applyFont="1" applyFill="1" applyBorder="1" applyAlignment="1" applyProtection="1">
      <alignment horizontal="left" vertical="top" wrapText="1" indent="2"/>
    </xf>
    <xf numFmtId="0" fontId="6" fillId="36" borderId="0" xfId="0" applyFont="1" applyFill="1" applyBorder="1" applyAlignment="1" applyProtection="1">
      <alignment horizontal="left" vertical="top"/>
    </xf>
    <xf numFmtId="4" fontId="12" fillId="36" borderId="4" xfId="0" applyNumberFormat="1" applyFont="1" applyFill="1" applyBorder="1" applyAlignment="1" applyProtection="1">
      <alignment horizontal="right" vertical="center"/>
    </xf>
    <xf numFmtId="0" fontId="74" fillId="36" borderId="0" xfId="1" applyFont="1" applyFill="1" applyAlignment="1" applyProtection="1">
      <alignment horizontal="left" vertical="top" wrapText="1"/>
    </xf>
    <xf numFmtId="0" fontId="34" fillId="36" borderId="0" xfId="0" applyFont="1" applyFill="1" applyBorder="1" applyAlignment="1" applyProtection="1">
      <alignment vertical="center" wrapText="1"/>
    </xf>
    <xf numFmtId="0" fontId="13" fillId="36" borderId="0" xfId="0" applyFont="1" applyFill="1" applyBorder="1" applyAlignment="1" applyProtection="1">
      <alignment horizontal="center"/>
    </xf>
    <xf numFmtId="0" fontId="83" fillId="36" borderId="0" xfId="0" applyFont="1" applyFill="1" applyBorder="1" applyAlignment="1" applyProtection="1">
      <alignment vertical="center"/>
    </xf>
    <xf numFmtId="0" fontId="11" fillId="36" borderId="0" xfId="0" applyFont="1" applyFill="1" applyBorder="1" applyAlignment="1" applyProtection="1">
      <alignment horizontal="right"/>
    </xf>
    <xf numFmtId="0" fontId="31" fillId="36" borderId="0" xfId="0" applyFont="1" applyFill="1" applyBorder="1" applyAlignment="1" applyProtection="1">
      <alignment horizontal="left" vertical="center" indent="3"/>
    </xf>
    <xf numFmtId="0" fontId="152" fillId="36" borderId="0" xfId="0" applyFont="1" applyFill="1" applyBorder="1" applyAlignment="1" applyProtection="1">
      <alignment vertical="center"/>
    </xf>
    <xf numFmtId="0" fontId="74" fillId="36" borderId="0" xfId="0" applyFont="1" applyFill="1" applyBorder="1" applyAlignment="1" applyProtection="1">
      <alignment horizontal="left" vertical="top" wrapText="1"/>
    </xf>
    <xf numFmtId="0" fontId="6" fillId="36" borderId="0" xfId="0" applyFont="1" applyFill="1" applyBorder="1" applyAlignment="1" applyProtection="1">
      <alignment horizontal="center"/>
    </xf>
    <xf numFmtId="4" fontId="6" fillId="36" borderId="12" xfId="0" applyNumberFormat="1" applyFont="1" applyFill="1" applyBorder="1" applyAlignment="1" applyProtection="1">
      <alignment horizontal="right" vertical="center"/>
    </xf>
    <xf numFmtId="0" fontId="109" fillId="36" borderId="0" xfId="0" applyFont="1" applyFill="1" applyBorder="1" applyAlignment="1" applyProtection="1">
      <alignment horizontal="left" vertical="center"/>
    </xf>
    <xf numFmtId="0" fontId="93" fillId="36" borderId="0" xfId="0" applyFont="1" applyFill="1" applyBorder="1" applyProtection="1"/>
    <xf numFmtId="0" fontId="77" fillId="36" borderId="0" xfId="0" applyFont="1" applyFill="1" applyBorder="1" applyAlignment="1" applyProtection="1">
      <alignment vertical="center" wrapText="1"/>
    </xf>
    <xf numFmtId="0" fontId="77" fillId="36" borderId="0" xfId="0" applyFont="1" applyFill="1" applyBorder="1" applyAlignment="1" applyProtection="1">
      <alignment vertical="center"/>
    </xf>
    <xf numFmtId="0" fontId="15" fillId="36" borderId="0" xfId="0" applyNumberFormat="1" applyFont="1" applyFill="1" applyBorder="1" applyAlignment="1" applyProtection="1">
      <alignment horizontal="right" vertical="center" wrapText="1"/>
    </xf>
    <xf numFmtId="0" fontId="165" fillId="38" borderId="0" xfId="1" applyFont="1" applyFill="1" applyBorder="1" applyAlignment="1" applyProtection="1">
      <alignment vertical="center"/>
    </xf>
    <xf numFmtId="0" fontId="172" fillId="38" borderId="0" xfId="0" applyFont="1" applyFill="1" applyBorder="1"/>
    <xf numFmtId="0" fontId="165" fillId="38" borderId="0" xfId="0" applyFont="1" applyFill="1" applyBorder="1" applyProtection="1"/>
    <xf numFmtId="0" fontId="173" fillId="38" borderId="0" xfId="0" applyFont="1" applyFill="1" applyBorder="1" applyAlignment="1" applyProtection="1">
      <alignment horizontal="right"/>
    </xf>
    <xf numFmtId="0" fontId="174" fillId="38" borderId="0" xfId="0" applyFont="1" applyFill="1" applyBorder="1" applyAlignment="1" applyProtection="1">
      <alignment horizontal="left" vertical="center"/>
    </xf>
    <xf numFmtId="0" fontId="175" fillId="38" borderId="0" xfId="0" applyFont="1" applyFill="1" applyBorder="1" applyProtection="1"/>
    <xf numFmtId="0" fontId="173" fillId="38" borderId="0" xfId="0" applyFont="1" applyFill="1" applyBorder="1" applyProtection="1"/>
    <xf numFmtId="0" fontId="13" fillId="37" borderId="0" xfId="0" applyFont="1" applyFill="1" applyBorder="1" applyProtection="1"/>
    <xf numFmtId="0" fontId="7" fillId="37" borderId="0" xfId="0" applyFont="1" applyFill="1" applyBorder="1" applyAlignment="1" applyProtection="1">
      <alignment vertical="center"/>
    </xf>
    <xf numFmtId="0" fontId="176" fillId="39" borderId="0" xfId="0" applyFont="1" applyFill="1" applyBorder="1" applyProtection="1"/>
    <xf numFmtId="0" fontId="170" fillId="39" borderId="0" xfId="1" applyFont="1" applyFill="1" applyBorder="1" applyAlignment="1" applyProtection="1">
      <alignment vertical="center"/>
    </xf>
    <xf numFmtId="0" fontId="148" fillId="39" borderId="0" xfId="0" applyFont="1" applyFill="1" applyBorder="1" applyAlignment="1" applyProtection="1">
      <alignment horizontal="right"/>
    </xf>
    <xf numFmtId="0" fontId="177" fillId="39" borderId="0" xfId="0" applyFont="1" applyFill="1" applyBorder="1"/>
    <xf numFmtId="0" fontId="148" fillId="39" borderId="0" xfId="0" applyFont="1" applyFill="1" applyBorder="1" applyAlignment="1">
      <alignment horizontal="left"/>
    </xf>
    <xf numFmtId="0" fontId="178" fillId="39" borderId="0" xfId="0" applyFont="1" applyFill="1" applyBorder="1" applyAlignment="1" applyProtection="1">
      <alignment horizontal="left" vertical="center"/>
    </xf>
    <xf numFmtId="0" fontId="179" fillId="39" borderId="0" xfId="0" applyFont="1" applyFill="1" applyBorder="1" applyProtection="1"/>
    <xf numFmtId="168" fontId="6" fillId="0" borderId="1" xfId="0" applyNumberFormat="1" applyFont="1" applyFill="1" applyBorder="1" applyAlignment="1" applyProtection="1">
      <alignment horizontal="right" vertical="center" wrapText="1"/>
    </xf>
    <xf numFmtId="168" fontId="12" fillId="0" borderId="1" xfId="0" applyNumberFormat="1" applyFont="1" applyFill="1" applyBorder="1" applyAlignment="1" applyProtection="1">
      <alignment horizontal="right" vertical="center" wrapText="1"/>
    </xf>
    <xf numFmtId="166" fontId="6" fillId="0" borderId="1" xfId="0" applyNumberFormat="1" applyFont="1" applyFill="1" applyBorder="1" applyAlignment="1" applyProtection="1">
      <alignment horizontal="right" vertical="center" wrapText="1"/>
    </xf>
    <xf numFmtId="167" fontId="6" fillId="0" borderId="159" xfId="0" applyNumberFormat="1" applyFont="1" applyFill="1" applyBorder="1" applyAlignment="1" applyProtection="1">
      <alignment horizontal="right" vertical="center" wrapText="1"/>
    </xf>
    <xf numFmtId="167" fontId="6" fillId="0" borderId="160" xfId="0" applyNumberFormat="1" applyFont="1" applyFill="1" applyBorder="1" applyAlignment="1" applyProtection="1">
      <alignment horizontal="right" vertical="center" wrapText="1"/>
    </xf>
    <xf numFmtId="167" fontId="6" fillId="0" borderId="161" xfId="0" applyNumberFormat="1" applyFont="1" applyFill="1" applyBorder="1" applyAlignment="1" applyProtection="1">
      <alignment horizontal="right" vertical="center" wrapText="1"/>
    </xf>
    <xf numFmtId="0" fontId="11" fillId="36" borderId="0" xfId="0" applyFont="1" applyFill="1" applyBorder="1" applyAlignment="1" applyProtection="1">
      <alignment horizontal="left" wrapText="1"/>
    </xf>
    <xf numFmtId="0" fontId="11" fillId="36" borderId="0" xfId="0" applyFont="1" applyFill="1"/>
    <xf numFmtId="0" fontId="180" fillId="36" borderId="0" xfId="0" applyFont="1" applyFill="1"/>
    <xf numFmtId="0" fontId="11" fillId="36" borderId="0" xfId="0" applyFont="1" applyFill="1" applyBorder="1" applyAlignment="1" applyProtection="1">
      <alignment vertical="top"/>
    </xf>
    <xf numFmtId="0" fontId="11" fillId="36" borderId="0" xfId="0" applyFont="1" applyFill="1" applyBorder="1" applyAlignment="1" applyProtection="1">
      <alignment vertical="top" wrapText="1"/>
    </xf>
    <xf numFmtId="0" fontId="22" fillId="37" borderId="74" xfId="0" applyFont="1" applyFill="1" applyBorder="1" applyAlignment="1">
      <alignment horizontal="center" vertical="center" wrapText="1"/>
    </xf>
    <xf numFmtId="0" fontId="22" fillId="37" borderId="67" xfId="0" applyFont="1" applyFill="1" applyBorder="1" applyAlignment="1">
      <alignment horizontal="center" vertical="center" wrapText="1"/>
    </xf>
    <xf numFmtId="0" fontId="60" fillId="36" borderId="0" xfId="0" applyFont="1" applyFill="1"/>
    <xf numFmtId="0" fontId="60" fillId="36" borderId="0" xfId="0" applyFont="1" applyFill="1" applyAlignment="1">
      <alignment horizontal="center" vertical="center" wrapText="1"/>
    </xf>
    <xf numFmtId="0" fontId="22" fillId="37" borderId="0" xfId="0" applyFont="1" applyFill="1" applyBorder="1" applyAlignment="1">
      <alignment vertical="center"/>
    </xf>
    <xf numFmtId="0" fontId="162" fillId="36" borderId="0" xfId="0" applyFont="1" applyFill="1" applyBorder="1" applyAlignment="1"/>
    <xf numFmtId="0" fontId="161" fillId="36" borderId="0" xfId="0" applyFont="1" applyFill="1" applyBorder="1"/>
    <xf numFmtId="0" fontId="11" fillId="36" borderId="0" xfId="0" applyFont="1" applyFill="1" applyBorder="1" applyAlignment="1">
      <alignment horizontal="left" indent="1"/>
    </xf>
    <xf numFmtId="0" fontId="75" fillId="0" borderId="58" xfId="0" applyFont="1" applyFill="1" applyBorder="1" applyAlignment="1">
      <alignment horizontal="right" vertical="center"/>
    </xf>
    <xf numFmtId="0" fontId="141" fillId="0" borderId="58" xfId="0" applyFont="1" applyFill="1" applyBorder="1" applyAlignment="1">
      <alignment horizontal="right" vertical="center" wrapText="1"/>
    </xf>
    <xf numFmtId="3" fontId="141" fillId="0" borderId="58" xfId="0" applyNumberFormat="1" applyFont="1" applyFill="1" applyBorder="1" applyAlignment="1">
      <alignment horizontal="right" vertical="center" wrapText="1"/>
    </xf>
    <xf numFmtId="0" fontId="172" fillId="39" borderId="0" xfId="0" applyFont="1" applyFill="1" applyBorder="1"/>
    <xf numFmtId="0" fontId="161" fillId="36" borderId="0" xfId="0" applyFont="1" applyFill="1" applyBorder="1" applyAlignment="1" applyProtection="1">
      <alignment horizontal="left"/>
    </xf>
    <xf numFmtId="0" fontId="161" fillId="36" borderId="0" xfId="0" applyFont="1" applyFill="1" applyBorder="1" applyAlignment="1" applyProtection="1"/>
    <xf numFmtId="0" fontId="161" fillId="36" borderId="0" xfId="0" applyFont="1" applyFill="1" applyBorder="1" applyAlignment="1">
      <alignment horizontal="left"/>
    </xf>
    <xf numFmtId="0" fontId="161" fillId="36" borderId="0" xfId="0" applyFont="1" applyFill="1" applyBorder="1" applyAlignment="1"/>
    <xf numFmtId="0" fontId="161" fillId="36" borderId="0" xfId="0" applyFont="1" applyFill="1" applyBorder="1" applyAlignment="1">
      <alignment horizontal="left" vertical="top"/>
    </xf>
    <xf numFmtId="0" fontId="11" fillId="38" borderId="0" xfId="0" applyFont="1" applyFill="1" applyBorder="1"/>
    <xf numFmtId="0" fontId="11" fillId="39" borderId="0" xfId="0" applyFont="1" applyFill="1" applyBorder="1"/>
    <xf numFmtId="0" fontId="11" fillId="36" borderId="0" xfId="0" applyFont="1" applyFill="1" applyBorder="1"/>
    <xf numFmtId="0" fontId="12" fillId="36" borderId="0" xfId="0" applyFont="1" applyFill="1" applyBorder="1" applyAlignment="1">
      <alignment horizontal="right"/>
    </xf>
    <xf numFmtId="0" fontId="12" fillId="36" borderId="0" xfId="0" applyFont="1" applyFill="1" applyBorder="1" applyAlignment="1">
      <alignment horizontal="right" vertical="top"/>
    </xf>
    <xf numFmtId="0" fontId="11" fillId="36" borderId="0" xfId="0" applyFont="1" applyFill="1" applyBorder="1" applyAlignment="1">
      <alignment horizontal="right"/>
    </xf>
    <xf numFmtId="0" fontId="12" fillId="36" borderId="0" xfId="0" applyFont="1" applyFill="1" applyBorder="1" applyAlignment="1">
      <alignment horizontal="left" vertical="top"/>
    </xf>
    <xf numFmtId="2" fontId="11" fillId="36" borderId="0" xfId="0" applyNumberFormat="1" applyFont="1" applyFill="1" applyBorder="1" applyAlignment="1">
      <alignment vertical="center"/>
    </xf>
    <xf numFmtId="166" fontId="6" fillId="0" borderId="1" xfId="0" applyNumberFormat="1" applyFont="1" applyFill="1" applyBorder="1" applyAlignment="1">
      <alignment horizontal="center"/>
    </xf>
    <xf numFmtId="0" fontId="171" fillId="36" borderId="0" xfId="0" applyFont="1" applyFill="1" applyBorder="1" applyAlignment="1" applyProtection="1">
      <alignment vertical="center"/>
    </xf>
    <xf numFmtId="4" fontId="8" fillId="41" borderId="120" xfId="0" applyNumberFormat="1" applyFont="1" applyFill="1" applyBorder="1" applyAlignment="1" applyProtection="1">
      <alignment horizontal="center" vertical="center" wrapText="1"/>
    </xf>
    <xf numFmtId="4" fontId="8" fillId="41" borderId="121" xfId="0" applyNumberFormat="1" applyFont="1" applyFill="1" applyBorder="1" applyAlignment="1" applyProtection="1">
      <alignment horizontal="center" vertical="center" wrapText="1"/>
    </xf>
    <xf numFmtId="4" fontId="8" fillId="41" borderId="22" xfId="0" applyNumberFormat="1" applyFont="1" applyFill="1" applyBorder="1" applyAlignment="1" applyProtection="1">
      <alignment horizontal="center" vertical="center" wrapText="1"/>
    </xf>
    <xf numFmtId="4" fontId="8" fillId="37" borderId="120" xfId="0" applyNumberFormat="1" applyFont="1" applyFill="1" applyBorder="1" applyAlignment="1" applyProtection="1">
      <alignment horizontal="center" vertical="center" wrapText="1"/>
    </xf>
    <xf numFmtId="4" fontId="8" fillId="37" borderId="121" xfId="0" applyNumberFormat="1" applyFont="1" applyFill="1" applyBorder="1" applyAlignment="1" applyProtection="1">
      <alignment horizontal="center" vertical="center" wrapText="1"/>
    </xf>
    <xf numFmtId="4" fontId="8" fillId="37" borderId="22" xfId="0" applyNumberFormat="1" applyFont="1" applyFill="1" applyBorder="1" applyAlignment="1" applyProtection="1">
      <alignment horizontal="center" vertical="center" wrapText="1"/>
    </xf>
    <xf numFmtId="4" fontId="8" fillId="37" borderId="127" xfId="0" applyNumberFormat="1" applyFont="1" applyFill="1" applyBorder="1" applyAlignment="1" applyProtection="1">
      <alignment vertical="center" wrapText="1"/>
    </xf>
    <xf numFmtId="4" fontId="8" fillId="37" borderId="126" xfId="0" applyNumberFormat="1" applyFont="1" applyFill="1" applyBorder="1" applyAlignment="1" applyProtection="1">
      <alignment vertical="center" wrapText="1"/>
    </xf>
    <xf numFmtId="4" fontId="28" fillId="0" borderId="123" xfId="0" applyNumberFormat="1" applyFont="1" applyFill="1" applyBorder="1" applyAlignment="1" applyProtection="1">
      <alignment vertical="center" wrapText="1"/>
    </xf>
    <xf numFmtId="4" fontId="27" fillId="0" borderId="123" xfId="0" applyNumberFormat="1" applyFont="1" applyFill="1" applyBorder="1" applyAlignment="1" applyProtection="1">
      <alignment vertical="center" wrapText="1"/>
    </xf>
    <xf numFmtId="4" fontId="28" fillId="0" borderId="123" xfId="0" applyNumberFormat="1" applyFont="1" applyFill="1" applyBorder="1" applyAlignment="1" applyProtection="1">
      <alignment horizontal="right" vertical="center" wrapText="1"/>
    </xf>
    <xf numFmtId="4" fontId="32" fillId="0" borderId="123" xfId="0" applyNumberFormat="1" applyFont="1" applyFill="1" applyBorder="1" applyAlignment="1" applyProtection="1">
      <alignment vertical="center" wrapText="1"/>
    </xf>
    <xf numFmtId="4" fontId="31" fillId="0" borderId="123" xfId="0" applyNumberFormat="1" applyFont="1" applyFill="1" applyBorder="1" applyAlignment="1" applyProtection="1">
      <alignment vertical="center" wrapText="1"/>
    </xf>
    <xf numFmtId="4" fontId="28" fillId="0" borderId="58" xfId="0" applyNumberFormat="1" applyFont="1" applyFill="1" applyBorder="1" applyAlignment="1" applyProtection="1">
      <alignment horizontal="right" vertical="center" wrapText="1"/>
    </xf>
    <xf numFmtId="4" fontId="28" fillId="0" borderId="125" xfId="0" applyNumberFormat="1" applyFont="1" applyFill="1" applyBorder="1" applyAlignment="1" applyProtection="1">
      <alignment horizontal="right" vertical="center" wrapText="1"/>
    </xf>
    <xf numFmtId="4" fontId="27" fillId="0" borderId="124" xfId="0" applyNumberFormat="1" applyFont="1" applyFill="1" applyBorder="1" applyAlignment="1" applyProtection="1">
      <alignment vertical="center" wrapText="1"/>
    </xf>
    <xf numFmtId="4" fontId="134" fillId="39" borderId="127" xfId="0" applyNumberFormat="1" applyFont="1" applyFill="1" applyBorder="1" applyAlignment="1" applyProtection="1">
      <alignment vertical="center" wrapText="1"/>
    </xf>
    <xf numFmtId="4" fontId="8" fillId="39" borderId="22" xfId="0" applyNumberFormat="1" applyFont="1" applyFill="1" applyBorder="1" applyAlignment="1" applyProtection="1">
      <alignment vertical="center" wrapText="1"/>
    </xf>
    <xf numFmtId="0" fontId="11" fillId="36" borderId="0" xfId="0" applyFont="1" applyFill="1" applyBorder="1" applyAlignment="1" applyProtection="1">
      <alignment vertical="center"/>
    </xf>
    <xf numFmtId="0" fontId="6" fillId="0" borderId="4" xfId="0" applyNumberFormat="1" applyFont="1" applyFill="1" applyBorder="1" applyAlignment="1" applyProtection="1">
      <alignment horizontal="center" vertical="center" wrapText="1"/>
    </xf>
    <xf numFmtId="168" fontId="6" fillId="0" borderId="12" xfId="0" applyNumberFormat="1" applyFont="1" applyFill="1" applyBorder="1" applyAlignment="1" applyProtection="1">
      <alignment vertical="center" wrapText="1"/>
    </xf>
    <xf numFmtId="0" fontId="13" fillId="5" borderId="0" xfId="0" applyFont="1" applyFill="1" applyBorder="1" applyAlignment="1" applyProtection="1">
      <alignment horizontal="center" vertical="center"/>
    </xf>
    <xf numFmtId="0" fontId="13" fillId="0" borderId="0" xfId="0" applyFont="1" applyFill="1" applyBorder="1" applyProtection="1"/>
    <xf numFmtId="166" fontId="6" fillId="42" borderId="4" xfId="0" applyNumberFormat="1" applyFont="1" applyFill="1" applyBorder="1" applyAlignment="1" applyProtection="1">
      <alignment horizontal="right" vertical="center" wrapText="1"/>
    </xf>
    <xf numFmtId="166" fontId="6" fillId="22" borderId="4" xfId="0" applyNumberFormat="1" applyFont="1" applyFill="1" applyBorder="1" applyAlignment="1" applyProtection="1">
      <alignment horizontal="right" vertical="center" wrapText="1"/>
    </xf>
    <xf numFmtId="4" fontId="6" fillId="33" borderId="4" xfId="0" applyNumberFormat="1" applyFont="1" applyFill="1" applyBorder="1" applyAlignment="1" applyProtection="1">
      <alignment horizontal="right" vertical="center"/>
    </xf>
    <xf numFmtId="0" fontId="169" fillId="36" borderId="0" xfId="0" applyFont="1" applyFill="1" applyBorder="1" applyAlignment="1" applyProtection="1">
      <alignment horizontal="left" vertical="center" indent="2"/>
    </xf>
    <xf numFmtId="0" fontId="171" fillId="36" borderId="0" xfId="0" applyFont="1" applyFill="1" applyBorder="1" applyAlignment="1" applyProtection="1">
      <alignment horizontal="left" vertical="center" indent="2"/>
    </xf>
    <xf numFmtId="0" fontId="11" fillId="36" borderId="0" xfId="0" applyFont="1" applyFill="1" applyBorder="1" applyAlignment="1" applyProtection="1">
      <alignment horizontal="left" vertical="top" indent="5"/>
    </xf>
    <xf numFmtId="0" fontId="187" fillId="36" borderId="0" xfId="0" applyFont="1" applyFill="1" applyBorder="1" applyAlignment="1" applyProtection="1">
      <alignment vertical="center"/>
    </xf>
    <xf numFmtId="0" fontId="10" fillId="36" borderId="0" xfId="0" applyFont="1" applyFill="1" applyBorder="1" applyAlignment="1" applyProtection="1">
      <alignment horizontal="left" vertical="center" indent="2"/>
    </xf>
    <xf numFmtId="0" fontId="10" fillId="36" borderId="0" xfId="0" applyFont="1" applyFill="1" applyBorder="1" applyAlignment="1" applyProtection="1">
      <alignment horizontal="left" vertical="center" indent="3"/>
    </xf>
    <xf numFmtId="0" fontId="181" fillId="36" borderId="0" xfId="0" applyFont="1" applyFill="1" applyBorder="1" applyAlignment="1" applyProtection="1">
      <alignment horizontal="left" vertical="top" wrapText="1"/>
    </xf>
    <xf numFmtId="0" fontId="11" fillId="36" borderId="0" xfId="0" applyFont="1" applyFill="1" applyBorder="1" applyAlignment="1" applyProtection="1">
      <alignment horizontal="left" vertical="top" wrapText="1"/>
    </xf>
    <xf numFmtId="0" fontId="53" fillId="41" borderId="28" xfId="0" applyFont="1" applyFill="1" applyBorder="1" applyAlignment="1" applyProtection="1">
      <alignment horizontal="center" vertical="center" wrapText="1"/>
    </xf>
    <xf numFmtId="0" fontId="53" fillId="41" borderId="199" xfId="0" applyFont="1" applyFill="1" applyBorder="1" applyAlignment="1" applyProtection="1">
      <alignment horizontal="center" vertical="center" wrapText="1"/>
    </xf>
    <xf numFmtId="0" fontId="6" fillId="36" borderId="0" xfId="0" applyFont="1" applyFill="1" applyBorder="1" applyAlignment="1" applyProtection="1">
      <alignment vertical="top" wrapText="1"/>
    </xf>
    <xf numFmtId="0" fontId="6" fillId="0" borderId="4" xfId="0" applyFont="1" applyFill="1" applyBorder="1" applyAlignment="1" applyProtection="1">
      <alignment horizontal="center" vertical="top" wrapText="1"/>
    </xf>
    <xf numFmtId="0" fontId="6" fillId="36" borderId="0" xfId="0" applyFont="1" applyFill="1" applyBorder="1" applyAlignment="1" applyProtection="1">
      <alignment horizontal="left" vertical="top" indent="2"/>
    </xf>
    <xf numFmtId="0" fontId="6" fillId="36" borderId="0" xfId="0" applyFont="1" applyFill="1" applyBorder="1" applyAlignment="1" applyProtection="1">
      <alignment vertical="center" wrapText="1"/>
    </xf>
    <xf numFmtId="0" fontId="108" fillId="37" borderId="0" xfId="0" applyFont="1" applyFill="1" applyBorder="1" applyAlignment="1" applyProtection="1">
      <alignment vertical="center"/>
    </xf>
    <xf numFmtId="0" fontId="6" fillId="18" borderId="4" xfId="0" applyFont="1" applyFill="1" applyBorder="1" applyAlignment="1" applyProtection="1">
      <alignment horizontal="center" vertical="center" wrapText="1"/>
    </xf>
    <xf numFmtId="4" fontId="6" fillId="33" borderId="12" xfId="0" applyNumberFormat="1" applyFont="1" applyFill="1" applyBorder="1" applyAlignment="1" applyProtection="1">
      <alignment horizontal="right" vertical="center"/>
    </xf>
    <xf numFmtId="0" fontId="13" fillId="22" borderId="0" xfId="0" applyFont="1" applyFill="1" applyBorder="1" applyProtection="1"/>
    <xf numFmtId="0" fontId="11" fillId="36" borderId="0" xfId="0" applyFont="1" applyFill="1" applyBorder="1" applyAlignment="1" applyProtection="1">
      <alignment horizontal="left" vertical="top"/>
    </xf>
    <xf numFmtId="0" fontId="11" fillId="36" borderId="0" xfId="0" applyFont="1" applyFill="1" applyBorder="1" applyAlignment="1" applyProtection="1">
      <alignment horizontal="left" vertical="top" indent="1"/>
    </xf>
    <xf numFmtId="0" fontId="85" fillId="41" borderId="199" xfId="0"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0" fontId="66" fillId="0" borderId="4" xfId="0" applyNumberFormat="1" applyFont="1" applyFill="1" applyBorder="1" applyAlignment="1" applyProtection="1">
      <alignment horizontal="center" vertical="center" wrapText="1"/>
    </xf>
    <xf numFmtId="3" fontId="6" fillId="0" borderId="4" xfId="0" applyNumberFormat="1" applyFont="1" applyFill="1" applyBorder="1" applyAlignment="1" applyProtection="1">
      <alignment horizontal="right" vertical="center" wrapText="1"/>
    </xf>
    <xf numFmtId="0" fontId="135" fillId="36" borderId="0" xfId="0" applyFont="1" applyFill="1" applyBorder="1" applyAlignment="1" applyProtection="1">
      <alignment vertical="top" wrapText="1"/>
    </xf>
    <xf numFmtId="0" fontId="6" fillId="36" borderId="0" xfId="0" applyFont="1" applyFill="1" applyBorder="1" applyAlignment="1" applyProtection="1">
      <alignment vertical="top"/>
    </xf>
    <xf numFmtId="0" fontId="6" fillId="20" borderId="4" xfId="0" applyFont="1" applyFill="1" applyBorder="1" applyAlignment="1" applyProtection="1">
      <alignment horizontal="center" vertical="center" wrapText="1"/>
    </xf>
    <xf numFmtId="3" fontId="6" fillId="20" borderId="4" xfId="0" applyNumberFormat="1" applyFont="1" applyFill="1" applyBorder="1" applyAlignment="1" applyProtection="1">
      <alignment horizontal="center" vertical="center" wrapText="1"/>
    </xf>
    <xf numFmtId="0" fontId="6" fillId="20" borderId="1" xfId="0" applyFont="1" applyFill="1" applyBorder="1" applyAlignment="1" applyProtection="1">
      <alignment horizontal="center" vertical="center" wrapText="1"/>
    </xf>
    <xf numFmtId="0" fontId="6" fillId="18" borderId="4" xfId="0" applyFont="1" applyFill="1" applyBorder="1" applyAlignment="1" applyProtection="1">
      <alignment horizontal="left" vertical="top" wrapText="1"/>
    </xf>
    <xf numFmtId="2" fontId="12" fillId="0" borderId="1" xfId="0" applyNumberFormat="1" applyFont="1" applyFill="1" applyBorder="1" applyAlignment="1" applyProtection="1">
      <alignment horizontal="right"/>
    </xf>
    <xf numFmtId="49" fontId="6" fillId="0" borderId="138" xfId="0" applyNumberFormat="1" applyFont="1" applyFill="1" applyBorder="1" applyAlignment="1" applyProtection="1">
      <alignment horizontal="center" vertical="center" wrapText="1"/>
    </xf>
    <xf numFmtId="168" fontId="20" fillId="0" borderId="138" xfId="0" applyNumberFormat="1" applyFont="1" applyFill="1" applyBorder="1" applyAlignment="1" applyProtection="1">
      <alignment horizontal="right" vertical="center"/>
    </xf>
    <xf numFmtId="0" fontId="20" fillId="0" borderId="172" xfId="0" applyFont="1" applyFill="1" applyBorder="1" applyAlignment="1" applyProtection="1">
      <alignment horizontal="left" vertical="center"/>
    </xf>
    <xf numFmtId="0" fontId="20" fillId="0" borderId="12" xfId="0" applyFont="1" applyFill="1" applyBorder="1" applyAlignment="1" applyProtection="1">
      <alignment horizontal="left" vertical="center"/>
    </xf>
    <xf numFmtId="4" fontId="20" fillId="23" borderId="138" xfId="0" applyNumberFormat="1" applyFont="1" applyFill="1" applyBorder="1" applyAlignment="1" applyProtection="1">
      <alignment horizontal="right" vertical="center"/>
    </xf>
    <xf numFmtId="4" fontId="20" fillId="23" borderId="1" xfId="0" applyNumberFormat="1" applyFont="1" applyFill="1" applyBorder="1" applyAlignment="1" applyProtection="1">
      <alignment horizontal="right" vertical="center"/>
    </xf>
    <xf numFmtId="4" fontId="20" fillId="23" borderId="4" xfId="0" applyNumberFormat="1" applyFont="1" applyFill="1" applyBorder="1" applyAlignment="1" applyProtection="1">
      <alignment horizontal="right" vertical="center"/>
    </xf>
    <xf numFmtId="0" fontId="32" fillId="37" borderId="7" xfId="0" applyFont="1" applyFill="1" applyBorder="1" applyProtection="1"/>
    <xf numFmtId="0" fontId="32" fillId="37" borderId="6" xfId="0" applyFont="1" applyFill="1" applyBorder="1" applyProtection="1"/>
    <xf numFmtId="0" fontId="48" fillId="37" borderId="6" xfId="0" applyFont="1" applyFill="1" applyBorder="1" applyProtection="1"/>
    <xf numFmtId="4" fontId="28" fillId="37" borderId="0" xfId="0" applyNumberFormat="1" applyFont="1" applyFill="1" applyBorder="1" applyAlignment="1" applyProtection="1"/>
    <xf numFmtId="0" fontId="31" fillId="37" borderId="8" xfId="0" applyFont="1" applyFill="1" applyBorder="1" applyAlignment="1" applyProtection="1">
      <alignment horizontal="left" vertical="center"/>
    </xf>
    <xf numFmtId="0" fontId="31" fillId="37" borderId="5" xfId="0" applyFont="1" applyFill="1" applyBorder="1" applyAlignment="1" applyProtection="1">
      <alignment horizontal="left" vertical="center"/>
    </xf>
    <xf numFmtId="4" fontId="31" fillId="37" borderId="5" xfId="0" applyNumberFormat="1" applyFont="1" applyFill="1" applyBorder="1" applyAlignment="1" applyProtection="1">
      <alignment horizontal="left" vertical="center"/>
    </xf>
    <xf numFmtId="0" fontId="32" fillId="41" borderId="7" xfId="0" applyFont="1" applyFill="1" applyBorder="1" applyProtection="1"/>
    <xf numFmtId="0" fontId="32" fillId="41" borderId="6" xfId="0" applyFont="1" applyFill="1" applyBorder="1" applyAlignment="1" applyProtection="1">
      <alignment horizontal="left"/>
    </xf>
    <xf numFmtId="4" fontId="32" fillId="41" borderId="6" xfId="0" applyNumberFormat="1" applyFont="1" applyFill="1" applyBorder="1" applyProtection="1"/>
    <xf numFmtId="4" fontId="47" fillId="41" borderId="0" xfId="0" applyNumberFormat="1" applyFont="1" applyFill="1" applyBorder="1" applyAlignment="1" applyProtection="1"/>
    <xf numFmtId="0" fontId="31" fillId="41" borderId="8" xfId="0" applyFont="1" applyFill="1" applyBorder="1" applyAlignment="1" applyProtection="1">
      <alignment horizontal="left" vertical="center"/>
    </xf>
    <xf numFmtId="0" fontId="31" fillId="41" borderId="5" xfId="0" applyFont="1" applyFill="1" applyBorder="1" applyAlignment="1" applyProtection="1">
      <alignment horizontal="left" vertical="center"/>
    </xf>
    <xf numFmtId="4" fontId="31" fillId="41" borderId="5" xfId="0" applyNumberFormat="1" applyFont="1" applyFill="1" applyBorder="1" applyAlignment="1" applyProtection="1">
      <alignment horizontal="left" vertical="center"/>
    </xf>
    <xf numFmtId="0" fontId="48" fillId="41" borderId="5" xfId="0" applyFont="1" applyFill="1" applyBorder="1" applyAlignment="1" applyProtection="1">
      <alignment horizontal="left" vertical="center"/>
    </xf>
    <xf numFmtId="4" fontId="28" fillId="41" borderId="0" xfId="0" applyNumberFormat="1" applyFont="1" applyFill="1" applyBorder="1" applyAlignment="1" applyProtection="1"/>
    <xf numFmtId="0" fontId="19" fillId="37" borderId="0" xfId="0" applyFont="1" applyFill="1" applyBorder="1" applyAlignment="1" applyProtection="1">
      <alignment vertical="center"/>
    </xf>
    <xf numFmtId="168" fontId="49" fillId="37" borderId="0" xfId="0" applyNumberFormat="1" applyFont="1" applyFill="1" applyBorder="1" applyAlignment="1" applyProtection="1"/>
    <xf numFmtId="0" fontId="48" fillId="37" borderId="5" xfId="0" applyFont="1" applyFill="1" applyBorder="1" applyAlignment="1" applyProtection="1">
      <alignment vertical="center"/>
    </xf>
    <xf numFmtId="0" fontId="49" fillId="36" borderId="0" xfId="0" applyFont="1" applyFill="1" applyBorder="1" applyAlignment="1" applyProtection="1"/>
    <xf numFmtId="0" fontId="32" fillId="41" borderId="6" xfId="0" applyFont="1" applyFill="1" applyBorder="1" applyAlignment="1" applyProtection="1"/>
    <xf numFmtId="0" fontId="19" fillId="41" borderId="0" xfId="0" applyFont="1" applyFill="1" applyBorder="1" applyAlignment="1" applyProtection="1">
      <alignment vertical="center"/>
    </xf>
    <xf numFmtId="168" fontId="49" fillId="41" borderId="0" xfId="0" applyNumberFormat="1" applyFont="1" applyFill="1" applyBorder="1" applyAlignment="1" applyProtection="1"/>
    <xf numFmtId="0" fontId="48" fillId="41" borderId="5" xfId="0" applyFont="1" applyFill="1" applyBorder="1" applyAlignment="1" applyProtection="1">
      <alignment vertical="center"/>
    </xf>
    <xf numFmtId="0" fontId="6" fillId="36" borderId="0" xfId="0" applyFont="1" applyFill="1" applyBorder="1" applyAlignment="1" applyProtection="1"/>
    <xf numFmtId="169" fontId="36" fillId="0" borderId="0" xfId="0" applyNumberFormat="1" applyFont="1" applyFill="1" applyBorder="1" applyAlignment="1" applyProtection="1">
      <alignment vertical="center"/>
    </xf>
    <xf numFmtId="169" fontId="32" fillId="0" borderId="0" xfId="0" applyNumberFormat="1" applyFont="1" applyFill="1" applyBorder="1" applyAlignment="1" applyProtection="1">
      <alignment vertical="center"/>
    </xf>
    <xf numFmtId="169" fontId="36" fillId="0" borderId="0" xfId="0" applyNumberFormat="1" applyFont="1" applyFill="1" applyBorder="1" applyAlignment="1" applyProtection="1">
      <alignment horizontal="right" vertical="center"/>
    </xf>
    <xf numFmtId="0" fontId="190" fillId="36" borderId="0" xfId="0" applyFont="1" applyFill="1" applyBorder="1" applyAlignment="1" applyProtection="1">
      <alignment horizontal="left" indent="1"/>
    </xf>
    <xf numFmtId="0" fontId="191" fillId="36" borderId="0" xfId="0" applyFont="1" applyFill="1" applyBorder="1" applyProtection="1"/>
    <xf numFmtId="0" fontId="192" fillId="36" borderId="0" xfId="0" applyFont="1" applyFill="1" applyBorder="1" applyProtection="1"/>
    <xf numFmtId="0" fontId="190" fillId="36" borderId="0" xfId="0" applyFont="1" applyFill="1" applyBorder="1" applyProtection="1"/>
    <xf numFmtId="0" fontId="190" fillId="36" borderId="0" xfId="0" applyFont="1" applyFill="1" applyBorder="1" applyAlignment="1" applyProtection="1">
      <alignment horizontal="left" vertical="center"/>
    </xf>
    <xf numFmtId="4" fontId="193" fillId="36" borderId="0" xfId="0" applyNumberFormat="1" applyFont="1" applyFill="1" applyBorder="1" applyAlignment="1" applyProtection="1">
      <alignment horizontal="right" vertical="center" wrapText="1"/>
    </xf>
    <xf numFmtId="168" fontId="193" fillId="36" borderId="0" xfId="0" applyNumberFormat="1" applyFont="1" applyFill="1" applyBorder="1" applyAlignment="1" applyProtection="1">
      <alignment vertical="center" wrapText="1"/>
    </xf>
    <xf numFmtId="4" fontId="194" fillId="36" borderId="0" xfId="0" applyNumberFormat="1" applyFont="1" applyFill="1" applyBorder="1" applyAlignment="1" applyProtection="1">
      <alignment horizontal="right" vertical="center" wrapText="1"/>
    </xf>
    <xf numFmtId="0" fontId="194" fillId="36" borderId="0" xfId="0" applyFont="1" applyFill="1" applyBorder="1" applyAlignment="1" applyProtection="1">
      <alignment vertical="center" wrapText="1"/>
    </xf>
    <xf numFmtId="0" fontId="193" fillId="36" borderId="0" xfId="0" applyFont="1" applyFill="1" applyBorder="1" applyAlignment="1" applyProtection="1">
      <alignment vertical="center" wrapText="1"/>
    </xf>
    <xf numFmtId="4" fontId="193" fillId="36" borderId="0" xfId="0" applyNumberFormat="1" applyFont="1" applyFill="1" applyBorder="1" applyAlignment="1" applyProtection="1">
      <alignment vertical="center" wrapText="1"/>
    </xf>
    <xf numFmtId="168" fontId="193" fillId="36" borderId="0" xfId="0" applyNumberFormat="1" applyFont="1" applyFill="1" applyBorder="1" applyAlignment="1" applyProtection="1">
      <alignment horizontal="left" vertical="center" wrapText="1"/>
    </xf>
    <xf numFmtId="4" fontId="194" fillId="36" borderId="0" xfId="0" applyNumberFormat="1" applyFont="1" applyFill="1" applyBorder="1" applyAlignment="1" applyProtection="1">
      <alignment vertical="center" wrapText="1"/>
    </xf>
    <xf numFmtId="168" fontId="194" fillId="36" borderId="0" xfId="0" applyNumberFormat="1" applyFont="1" applyFill="1" applyBorder="1" applyAlignment="1" applyProtection="1">
      <alignment horizontal="center" vertical="center" wrapText="1"/>
    </xf>
    <xf numFmtId="168" fontId="194" fillId="36" borderId="0" xfId="0" applyNumberFormat="1" applyFont="1" applyFill="1" applyBorder="1" applyAlignment="1" applyProtection="1">
      <alignment horizontal="left" vertical="center" wrapText="1"/>
    </xf>
    <xf numFmtId="0" fontId="20" fillId="0" borderId="11" xfId="0" applyFont="1" applyFill="1" applyBorder="1" applyAlignment="1">
      <alignment horizontal="left"/>
    </xf>
    <xf numFmtId="0" fontId="20" fillId="0" borderId="11" xfId="0" applyFont="1" applyFill="1" applyBorder="1" applyAlignment="1"/>
    <xf numFmtId="0" fontId="55" fillId="0" borderId="2" xfId="0" applyFont="1" applyFill="1" applyBorder="1" applyAlignment="1"/>
    <xf numFmtId="0" fontId="55" fillId="0" borderId="2" xfId="0" applyFont="1" applyFill="1" applyBorder="1" applyAlignment="1">
      <alignment horizontal="left"/>
    </xf>
    <xf numFmtId="0" fontId="55" fillId="0" borderId="9" xfId="0" applyFont="1" applyFill="1" applyBorder="1" applyAlignment="1"/>
    <xf numFmtId="0" fontId="55" fillId="0" borderId="11" xfId="0" applyFont="1" applyFill="1" applyBorder="1" applyAlignment="1"/>
    <xf numFmtId="0" fontId="196" fillId="4" borderId="187" xfId="0" applyFont="1" applyFill="1" applyBorder="1" applyAlignment="1">
      <alignment horizontal="center" vertical="center"/>
    </xf>
    <xf numFmtId="14" fontId="11" fillId="0" borderId="188" xfId="0" applyNumberFormat="1" applyFont="1" applyFill="1" applyBorder="1" applyAlignment="1">
      <alignment horizontal="center" vertical="center"/>
    </xf>
    <xf numFmtId="0" fontId="11" fillId="0" borderId="58" xfId="0" applyFont="1" applyFill="1" applyBorder="1" applyAlignment="1">
      <alignment vertical="center" wrapText="1"/>
    </xf>
    <xf numFmtId="0" fontId="11" fillId="0" borderId="32" xfId="0" applyFont="1" applyFill="1" applyBorder="1" applyAlignment="1">
      <alignment vertical="center" wrapText="1"/>
    </xf>
    <xf numFmtId="14" fontId="197" fillId="20" borderId="188" xfId="0" applyNumberFormat="1" applyFont="1" applyFill="1" applyBorder="1" applyAlignment="1">
      <alignment horizontal="center" vertical="center"/>
    </xf>
    <xf numFmtId="14" fontId="197" fillId="0" borderId="188" xfId="0" applyNumberFormat="1" applyFont="1" applyFill="1" applyBorder="1" applyAlignment="1">
      <alignment horizontal="center" vertical="center"/>
    </xf>
    <xf numFmtId="14" fontId="197" fillId="4" borderId="188" xfId="0" applyNumberFormat="1" applyFont="1" applyFill="1" applyBorder="1" applyAlignment="1">
      <alignment horizontal="center" vertical="center"/>
    </xf>
    <xf numFmtId="0" fontId="11" fillId="4" borderId="58" xfId="0" applyFont="1" applyFill="1" applyBorder="1" applyAlignment="1">
      <alignment vertical="center" wrapText="1"/>
    </xf>
    <xf numFmtId="0" fontId="198" fillId="4" borderId="58" xfId="0" applyFont="1" applyFill="1" applyBorder="1" applyAlignment="1">
      <alignment vertical="center" wrapText="1"/>
    </xf>
    <xf numFmtId="0" fontId="197" fillId="4" borderId="58" xfId="0" applyFont="1" applyFill="1" applyBorder="1" applyAlignment="1">
      <alignment wrapText="1"/>
    </xf>
    <xf numFmtId="0" fontId="196" fillId="4" borderId="138" xfId="0" applyFont="1" applyFill="1" applyBorder="1" applyAlignment="1">
      <alignment horizontal="center" vertical="center"/>
    </xf>
    <xf numFmtId="14" fontId="197" fillId="4" borderId="172" xfId="0" applyNumberFormat="1" applyFont="1" applyFill="1" applyBorder="1" applyAlignment="1">
      <alignment horizontal="center"/>
    </xf>
    <xf numFmtId="0" fontId="197" fillId="4" borderId="145" xfId="0" applyFont="1" applyFill="1" applyBorder="1" applyAlignment="1">
      <alignment horizontal="center" vertical="center" wrapText="1"/>
    </xf>
    <xf numFmtId="0" fontId="11" fillId="0" borderId="152" xfId="0" applyFont="1" applyFill="1" applyBorder="1" applyAlignment="1">
      <alignment vertical="center" wrapText="1"/>
    </xf>
    <xf numFmtId="4" fontId="13" fillId="22" borderId="185" xfId="0" applyNumberFormat="1" applyFont="1" applyFill="1" applyBorder="1" applyAlignment="1" applyProtection="1">
      <alignment horizontal="right" vertical="center"/>
    </xf>
    <xf numFmtId="4" fontId="11" fillId="22" borderId="17" xfId="0" applyNumberFormat="1" applyFont="1" applyFill="1" applyBorder="1" applyAlignment="1" applyProtection="1">
      <alignment horizontal="right" vertical="center" wrapText="1"/>
    </xf>
    <xf numFmtId="1" fontId="13" fillId="22" borderId="2" xfId="0" applyNumberFormat="1" applyFont="1" applyFill="1" applyBorder="1" applyAlignment="1" applyProtection="1">
      <alignment horizontal="center" vertical="center"/>
    </xf>
    <xf numFmtId="1" fontId="13" fillId="22" borderId="173" xfId="0" applyNumberFormat="1" applyFont="1" applyFill="1" applyBorder="1" applyAlignment="1" applyProtection="1">
      <alignment horizontal="center" vertical="center"/>
    </xf>
    <xf numFmtId="0" fontId="75" fillId="10" borderId="58" xfId="0" applyFont="1" applyFill="1" applyBorder="1" applyAlignment="1">
      <alignment horizontal="center" vertical="center"/>
    </xf>
    <xf numFmtId="0" fontId="100" fillId="25" borderId="115" xfId="0" applyFont="1" applyFill="1" applyBorder="1" applyAlignment="1">
      <alignment horizontal="center" vertical="center"/>
    </xf>
    <xf numFmtId="0" fontId="100" fillId="11" borderId="115" xfId="0" applyFont="1" applyFill="1" applyBorder="1" applyAlignment="1">
      <alignment horizontal="center" vertical="center"/>
    </xf>
    <xf numFmtId="0" fontId="113" fillId="25" borderId="132" xfId="0" applyFont="1" applyFill="1" applyBorder="1" applyAlignment="1">
      <alignment horizontal="left" vertical="center"/>
    </xf>
    <xf numFmtId="166" fontId="6" fillId="0" borderId="58" xfId="0" applyNumberFormat="1" applyFont="1" applyBorder="1"/>
    <xf numFmtId="0" fontId="6" fillId="10" borderId="33" xfId="0" applyFont="1" applyFill="1" applyBorder="1" applyAlignment="1">
      <alignment horizontal="left" vertical="center"/>
    </xf>
    <xf numFmtId="0" fontId="6" fillId="10" borderId="35" xfId="0" applyFont="1" applyFill="1" applyBorder="1" applyAlignment="1">
      <alignment horizontal="left" vertical="center"/>
    </xf>
    <xf numFmtId="0" fontId="14" fillId="36" borderId="0" xfId="1" applyFont="1" applyFill="1" applyAlignment="1" applyProtection="1">
      <alignment horizontal="left" vertical="center" indent="1"/>
    </xf>
    <xf numFmtId="0" fontId="14" fillId="36" borderId="0" xfId="1" applyFont="1" applyFill="1" applyAlignment="1" applyProtection="1">
      <alignment horizontal="left" indent="1"/>
    </xf>
    <xf numFmtId="0" fontId="33" fillId="36" borderId="0" xfId="0" applyFont="1" applyFill="1" applyAlignment="1">
      <alignment horizontal="left" vertical="center"/>
    </xf>
    <xf numFmtId="0" fontId="11" fillId="36" borderId="0" xfId="0" applyFont="1" applyFill="1" applyAlignment="1">
      <alignment horizontal="left" vertical="center" indent="1"/>
    </xf>
    <xf numFmtId="0" fontId="11" fillId="36" borderId="0" xfId="0" applyFont="1" applyFill="1" applyAlignment="1">
      <alignment horizontal="left"/>
    </xf>
    <xf numFmtId="0" fontId="11" fillId="36" borderId="0" xfId="0" applyFont="1" applyFill="1" applyAlignment="1">
      <alignment horizontal="left" vertical="center" indent="3"/>
    </xf>
    <xf numFmtId="0" fontId="202" fillId="36" borderId="0" xfId="0" applyFont="1" applyFill="1" applyBorder="1" applyAlignment="1"/>
    <xf numFmtId="0" fontId="75" fillId="36" borderId="0" xfId="0" applyFont="1" applyFill="1" applyBorder="1"/>
    <xf numFmtId="0" fontId="75" fillId="10" borderId="58" xfId="0" applyFont="1" applyFill="1" applyBorder="1" applyAlignment="1">
      <alignment horizontal="center" vertical="center"/>
    </xf>
    <xf numFmtId="0" fontId="113" fillId="25" borderId="115" xfId="0" applyFont="1" applyFill="1" applyBorder="1" applyAlignment="1">
      <alignment horizontal="left" vertical="center" wrapText="1"/>
    </xf>
    <xf numFmtId="0" fontId="113" fillId="31" borderId="115" xfId="0" applyFont="1" applyFill="1" applyBorder="1" applyAlignment="1">
      <alignment horizontal="left" vertical="center" wrapText="1"/>
    </xf>
    <xf numFmtId="0" fontId="100" fillId="25" borderId="115" xfId="0" applyFont="1" applyFill="1" applyBorder="1" applyAlignment="1">
      <alignment horizontal="left" vertical="center" wrapText="1"/>
    </xf>
    <xf numFmtId="169" fontId="94" fillId="0" borderId="115" xfId="7" applyNumberFormat="1" applyFont="1" applyFill="1" applyBorder="1" applyAlignment="1">
      <alignment horizontal="right" vertical="center"/>
    </xf>
    <xf numFmtId="169" fontId="94" fillId="0" borderId="115" xfId="7" applyNumberFormat="1" applyFont="1" applyFill="1" applyBorder="1"/>
    <xf numFmtId="169" fontId="116" fillId="0" borderId="115" xfId="7" applyNumberFormat="1" applyFont="1" applyFill="1" applyBorder="1"/>
    <xf numFmtId="0" fontId="0" fillId="0" borderId="217" xfId="0" applyFont="1" applyBorder="1" applyAlignment="1">
      <alignment horizontal="left"/>
    </xf>
    <xf numFmtId="0" fontId="0" fillId="0" borderId="218" xfId="0" applyFont="1" applyBorder="1" applyAlignment="1">
      <alignment horizontal="left"/>
    </xf>
    <xf numFmtId="0" fontId="0" fillId="0" borderId="219" xfId="0" applyFont="1" applyBorder="1" applyAlignment="1">
      <alignment horizontal="left"/>
    </xf>
    <xf numFmtId="0" fontId="0" fillId="0" borderId="69" xfId="0" applyFont="1" applyBorder="1" applyAlignment="1">
      <alignment horizontal="left"/>
    </xf>
    <xf numFmtId="0" fontId="0" fillId="0" borderId="220" xfId="0" applyFont="1" applyBorder="1" applyAlignment="1">
      <alignment horizontal="left"/>
    </xf>
    <xf numFmtId="0" fontId="0" fillId="0" borderId="182" xfId="0" applyFont="1" applyBorder="1"/>
    <xf numFmtId="0" fontId="0" fillId="0" borderId="221" xfId="0" applyFont="1" applyBorder="1"/>
    <xf numFmtId="0" fontId="0" fillId="0" borderId="0" xfId="0" applyFont="1" applyBorder="1" applyAlignment="1">
      <alignment horizontal="left"/>
    </xf>
    <xf numFmtId="0" fontId="6" fillId="10" borderId="33" xfId="0" applyFont="1" applyFill="1" applyBorder="1" applyAlignment="1">
      <alignment vertical="top" wrapText="1"/>
    </xf>
    <xf numFmtId="166" fontId="6" fillId="0" borderId="58" xfId="0" applyNumberFormat="1" applyFont="1" applyBorder="1" applyAlignment="1">
      <alignment horizontal="right"/>
    </xf>
    <xf numFmtId="0" fontId="6" fillId="10" borderId="54" xfId="0" applyFont="1" applyFill="1" applyBorder="1" applyAlignment="1">
      <alignment horizontal="left" vertical="center" wrapText="1"/>
    </xf>
    <xf numFmtId="0" fontId="6" fillId="10" borderId="58" xfId="0" applyFont="1" applyFill="1" applyBorder="1" applyAlignment="1">
      <alignment vertical="top" wrapText="1"/>
    </xf>
    <xf numFmtId="0" fontId="187" fillId="36" borderId="0" xfId="0" applyFont="1" applyFill="1" applyBorder="1"/>
    <xf numFmtId="0" fontId="14" fillId="36" borderId="0" xfId="1" applyFont="1" applyFill="1" applyAlignment="1" applyProtection="1">
      <alignment horizontal="left" indent="2"/>
    </xf>
    <xf numFmtId="0" fontId="14" fillId="36" borderId="0" xfId="1" applyFont="1" applyFill="1" applyAlignment="1" applyProtection="1">
      <alignment horizontal="left" vertical="center" indent="2"/>
    </xf>
    <xf numFmtId="0" fontId="33" fillId="36" borderId="0" xfId="0" applyFont="1" applyFill="1" applyAlignment="1">
      <alignment horizontal="left" vertical="center" indent="1"/>
    </xf>
    <xf numFmtId="0" fontId="11" fillId="36" borderId="0" xfId="0" applyFont="1" applyFill="1" applyAlignment="1">
      <alignment horizontal="left" indent="1"/>
    </xf>
    <xf numFmtId="0" fontId="181" fillId="36" borderId="0" xfId="0" applyFont="1" applyFill="1" applyBorder="1" applyAlignment="1">
      <alignment horizontal="left" indent="1"/>
    </xf>
    <xf numFmtId="0" fontId="11" fillId="36" borderId="0" xfId="0" applyFont="1" applyFill="1" applyAlignment="1">
      <alignment horizontal="left" vertical="top" indent="1"/>
    </xf>
    <xf numFmtId="0" fontId="11" fillId="36" borderId="0" xfId="0" applyFont="1" applyFill="1" applyAlignment="1">
      <alignment horizontal="left" vertical="center" indent="9"/>
    </xf>
    <xf numFmtId="0" fontId="145" fillId="10" borderId="58" xfId="0" applyFont="1" applyFill="1" applyBorder="1" applyAlignment="1">
      <alignment vertical="top" wrapText="1"/>
    </xf>
    <xf numFmtId="0" fontId="145" fillId="10" borderId="54" xfId="0" applyFont="1" applyFill="1" applyBorder="1" applyAlignment="1">
      <alignment vertical="top" wrapText="1"/>
    </xf>
    <xf numFmtId="0" fontId="6" fillId="36" borderId="0" xfId="0" applyFont="1" applyFill="1" applyBorder="1" applyAlignment="1" applyProtection="1">
      <alignment horizontal="left" vertical="top" wrapText="1"/>
    </xf>
    <xf numFmtId="0" fontId="11" fillId="36" borderId="0" xfId="0" applyFont="1" applyFill="1" applyBorder="1" applyAlignment="1" applyProtection="1">
      <alignment horizontal="left" vertical="center"/>
    </xf>
    <xf numFmtId="0" fontId="53" fillId="45" borderId="28" xfId="0" applyFont="1" applyFill="1" applyBorder="1" applyAlignment="1" applyProtection="1">
      <alignment horizontal="center" vertical="center" wrapText="1"/>
    </xf>
    <xf numFmtId="0" fontId="64" fillId="36" borderId="0" xfId="0" applyFont="1" applyFill="1" applyBorder="1" applyAlignment="1" applyProtection="1">
      <alignment horizontal="left" vertical="top" wrapText="1"/>
    </xf>
    <xf numFmtId="0" fontId="130" fillId="11" borderId="115" xfId="7" applyFont="1" applyFill="1" applyBorder="1" applyAlignment="1">
      <alignment horizontal="right" vertical="center"/>
    </xf>
    <xf numFmtId="0" fontId="131" fillId="25" borderId="182" xfId="0" applyFont="1" applyFill="1" applyBorder="1" applyAlignment="1">
      <alignment horizontal="left"/>
    </xf>
    <xf numFmtId="0" fontId="0" fillId="0" borderId="231" xfId="0" applyFont="1" applyFill="1" applyBorder="1" applyAlignment="1">
      <alignment horizontal="left"/>
    </xf>
    <xf numFmtId="0" fontId="0" fillId="0" borderId="232" xfId="0" applyFont="1" applyBorder="1" applyAlignment="1">
      <alignment horizontal="left"/>
    </xf>
    <xf numFmtId="0" fontId="0" fillId="0" borderId="232" xfId="0" applyFont="1" applyFill="1" applyBorder="1"/>
    <xf numFmtId="0" fontId="0" fillId="0" borderId="232" xfId="0" applyFont="1" applyBorder="1"/>
    <xf numFmtId="0" fontId="100" fillId="11" borderId="132" xfId="0" applyFont="1" applyFill="1" applyBorder="1"/>
    <xf numFmtId="169" fontId="94" fillId="0" borderId="115" xfId="12" applyNumberFormat="1" applyFont="1" applyFill="1" applyBorder="1" applyAlignment="1">
      <alignment horizontal="right" vertical="center"/>
    </xf>
    <xf numFmtId="169" fontId="93" fillId="0" borderId="115" xfId="12" applyNumberFormat="1" applyFont="1" applyFill="1" applyBorder="1" applyAlignment="1">
      <alignment horizontal="right" vertical="center"/>
    </xf>
    <xf numFmtId="0" fontId="112" fillId="25" borderId="217" xfId="0" applyFont="1" applyFill="1" applyBorder="1" applyAlignment="1">
      <alignment horizontal="left"/>
    </xf>
    <xf numFmtId="0" fontId="0" fillId="25" borderId="217" xfId="0" applyFont="1" applyFill="1" applyBorder="1" applyAlignment="1">
      <alignment horizontal="center"/>
    </xf>
    <xf numFmtId="0" fontId="118" fillId="0" borderId="219" xfId="7" applyFont="1" applyFill="1" applyBorder="1" applyAlignment="1">
      <alignment horizontal="left" vertical="center"/>
    </xf>
    <xf numFmtId="0" fontId="0" fillId="0" borderId="218" xfId="0" applyFont="1" applyBorder="1"/>
    <xf numFmtId="0" fontId="112" fillId="0" borderId="231" xfId="0" applyFont="1" applyFill="1" applyBorder="1" applyAlignment="1">
      <alignment horizontal="left" vertical="center"/>
    </xf>
    <xf numFmtId="0" fontId="112" fillId="0" borderId="220" xfId="0" applyFont="1" applyFill="1" applyBorder="1" applyAlignment="1">
      <alignment horizontal="left" vertical="center"/>
    </xf>
    <xf numFmtId="0" fontId="130" fillId="21" borderId="0" xfId="7" applyFont="1" applyFill="1"/>
    <xf numFmtId="0" fontId="130" fillId="11" borderId="115" xfId="7" applyFont="1" applyFill="1" applyBorder="1" applyAlignment="1">
      <alignment horizontal="left" vertical="center"/>
    </xf>
    <xf numFmtId="0" fontId="0" fillId="21" borderId="232" xfId="0" applyFont="1" applyFill="1" applyBorder="1"/>
    <xf numFmtId="0" fontId="113" fillId="25" borderId="115" xfId="0" applyFont="1" applyFill="1" applyBorder="1" applyAlignment="1">
      <alignment horizontal="center" vertical="center"/>
    </xf>
    <xf numFmtId="0" fontId="107" fillId="32" borderId="115" xfId="0" applyFont="1" applyFill="1" applyBorder="1" applyAlignment="1" applyProtection="1">
      <alignment horizontal="center" vertical="center" wrapText="1"/>
    </xf>
    <xf numFmtId="166" fontId="94" fillId="0" borderId="132" xfId="0" applyNumberFormat="1" applyFont="1" applyFill="1" applyBorder="1" applyAlignment="1" applyProtection="1">
      <alignment horizontal="left" vertical="center"/>
    </xf>
    <xf numFmtId="166" fontId="94" fillId="0" borderId="132" xfId="0" applyNumberFormat="1" applyFont="1" applyFill="1" applyBorder="1" applyAlignment="1" applyProtection="1">
      <alignment horizontal="right" vertical="center"/>
    </xf>
    <xf numFmtId="168" fontId="94" fillId="0" borderId="132" xfId="0" applyNumberFormat="1" applyFont="1" applyFill="1" applyBorder="1" applyAlignment="1" applyProtection="1">
      <alignment horizontal="right" vertical="center"/>
    </xf>
    <xf numFmtId="166" fontId="94" fillId="0" borderId="115" xfId="0" applyNumberFormat="1" applyFont="1" applyFill="1" applyBorder="1" applyAlignment="1" applyProtection="1">
      <alignment horizontal="right" vertical="center"/>
    </xf>
    <xf numFmtId="4" fontId="102" fillId="0" borderId="132" xfId="0" applyNumberFormat="1" applyFont="1" applyFill="1" applyBorder="1" applyAlignment="1" applyProtection="1">
      <alignment horizontal="right" vertical="center"/>
    </xf>
    <xf numFmtId="0" fontId="66" fillId="36" borderId="0" xfId="0" applyFont="1" applyFill="1" applyBorder="1" applyAlignment="1" applyProtection="1">
      <alignment horizontal="left" vertical="top" wrapText="1"/>
    </xf>
    <xf numFmtId="0" fontId="75" fillId="10" borderId="58" xfId="0" applyFont="1" applyFill="1" applyBorder="1" applyAlignment="1">
      <alignment horizontal="center" vertical="center"/>
    </xf>
    <xf numFmtId="0" fontId="161" fillId="36" borderId="0" xfId="0" applyFont="1" applyFill="1" applyBorder="1" applyAlignment="1" applyProtection="1">
      <alignment horizontal="left"/>
    </xf>
    <xf numFmtId="0" fontId="0" fillId="9" borderId="115" xfId="0" applyFont="1" applyFill="1" applyBorder="1" applyAlignment="1">
      <alignment horizontal="center" vertical="center"/>
    </xf>
    <xf numFmtId="0" fontId="0" fillId="9" borderId="115" xfId="0" applyFont="1" applyFill="1" applyBorder="1"/>
    <xf numFmtId="4" fontId="0" fillId="9" borderId="115" xfId="0" applyNumberFormat="1" applyFont="1" applyFill="1" applyBorder="1"/>
    <xf numFmtId="0" fontId="118" fillId="25" borderId="115" xfId="7" applyFont="1" applyFill="1" applyBorder="1" applyAlignment="1">
      <alignment horizontal="left" vertical="center"/>
    </xf>
    <xf numFmtId="0" fontId="112" fillId="25" borderId="115" xfId="0" applyFont="1" applyFill="1" applyBorder="1" applyAlignment="1">
      <alignment horizontal="left" vertical="center"/>
    </xf>
    <xf numFmtId="166" fontId="0" fillId="0" borderId="115" xfId="0" applyNumberFormat="1" applyFont="1" applyFill="1" applyBorder="1"/>
    <xf numFmtId="0" fontId="118" fillId="25" borderId="219" xfId="7" applyFont="1" applyFill="1" applyBorder="1" applyAlignment="1">
      <alignment horizontal="left" vertical="center"/>
    </xf>
    <xf numFmtId="0" fontId="112" fillId="25" borderId="217" xfId="0" applyFont="1" applyFill="1" applyBorder="1" applyAlignment="1">
      <alignment horizontal="left" vertical="center"/>
    </xf>
    <xf numFmtId="0" fontId="0" fillId="0" borderId="217" xfId="0" applyFont="1" applyFill="1" applyBorder="1" applyAlignment="1">
      <alignment horizontal="left"/>
    </xf>
    <xf numFmtId="0" fontId="0" fillId="0" borderId="217" xfId="0" applyFont="1" applyFill="1" applyBorder="1"/>
    <xf numFmtId="166" fontId="113" fillId="0" borderId="168" xfId="12" applyNumberFormat="1" applyFont="1" applyFill="1" applyBorder="1"/>
    <xf numFmtId="166" fontId="113" fillId="0" borderId="115" xfId="12" applyNumberFormat="1" applyFont="1" applyFill="1" applyBorder="1"/>
    <xf numFmtId="166" fontId="116" fillId="0" borderId="115" xfId="12" applyNumberFormat="1" applyFont="1" applyBorder="1"/>
    <xf numFmtId="166" fontId="11" fillId="36" borderId="0" xfId="0" applyNumberFormat="1" applyFont="1" applyFill="1" applyBorder="1" applyAlignment="1">
      <alignment horizontal="right"/>
    </xf>
    <xf numFmtId="0" fontId="145" fillId="10" borderId="235" xfId="0" applyFont="1" applyFill="1" applyBorder="1" applyAlignment="1">
      <alignment horizontal="center" vertical="center" wrapText="1"/>
    </xf>
    <xf numFmtId="0" fontId="55" fillId="0" borderId="236" xfId="0" applyFont="1" applyFill="1" applyBorder="1" applyAlignment="1">
      <alignment horizontal="left"/>
    </xf>
    <xf numFmtId="0" fontId="55" fillId="0" borderId="237" xfId="0" applyFont="1" applyFill="1" applyBorder="1" applyAlignment="1">
      <alignment horizontal="left"/>
    </xf>
    <xf numFmtId="0" fontId="55" fillId="20" borderId="237" xfId="0" applyFont="1" applyFill="1" applyBorder="1" applyAlignment="1">
      <alignment horizontal="left"/>
    </xf>
    <xf numFmtId="166" fontId="6" fillId="20" borderId="235" xfId="0" applyNumberFormat="1" applyFont="1" applyFill="1" applyBorder="1" applyAlignment="1">
      <alignment horizontal="center"/>
    </xf>
    <xf numFmtId="0" fontId="6" fillId="10" borderId="235" xfId="0" applyFont="1" applyFill="1" applyBorder="1" applyAlignment="1">
      <alignment horizontal="center" vertical="center" wrapText="1"/>
    </xf>
    <xf numFmtId="0" fontId="94" fillId="0" borderId="0" xfId="7" applyFont="1" applyAlignment="1"/>
    <xf numFmtId="0" fontId="112" fillId="21" borderId="115" xfId="0" applyFont="1" applyFill="1" applyBorder="1" applyAlignment="1">
      <alignment horizontal="center" vertical="center"/>
    </xf>
    <xf numFmtId="0" fontId="94" fillId="0" borderId="236" xfId="0" applyFont="1" applyFill="1" applyBorder="1" applyAlignment="1"/>
    <xf numFmtId="165" fontId="94" fillId="0" borderId="239" xfId="0" applyNumberFormat="1" applyFont="1" applyFill="1" applyBorder="1" applyAlignment="1">
      <alignment horizontal="center"/>
    </xf>
    <xf numFmtId="0" fontId="0" fillId="0" borderId="240" xfId="0" applyFont="1" applyFill="1" applyBorder="1"/>
    <xf numFmtId="0" fontId="0" fillId="0" borderId="233" xfId="0" applyFont="1" applyFill="1" applyBorder="1"/>
    <xf numFmtId="0" fontId="11" fillId="0" borderId="232" xfId="0" applyFont="1" applyFill="1" applyBorder="1" applyAlignment="1" applyProtection="1">
      <alignment vertical="top" wrapText="1"/>
    </xf>
    <xf numFmtId="0" fontId="0" fillId="0" borderId="241" xfId="0" applyFont="1" applyFill="1" applyBorder="1"/>
    <xf numFmtId="0" fontId="19" fillId="41" borderId="52" xfId="0" applyFont="1" applyFill="1" applyBorder="1" applyAlignment="1" applyProtection="1">
      <alignment vertical="top" wrapText="1"/>
    </xf>
    <xf numFmtId="0" fontId="19" fillId="41" borderId="66" xfId="0" applyFont="1" applyFill="1" applyBorder="1" applyAlignment="1" applyProtection="1">
      <alignment vertical="top" wrapText="1"/>
    </xf>
    <xf numFmtId="0" fontId="19" fillId="41" borderId="54" xfId="0" applyFont="1" applyFill="1" applyBorder="1" applyAlignment="1" applyProtection="1">
      <alignment vertical="top" wrapText="1"/>
    </xf>
    <xf numFmtId="16" fontId="0" fillId="0" borderId="0" xfId="0" applyNumberFormat="1" applyFont="1"/>
    <xf numFmtId="0" fontId="102" fillId="21" borderId="0" xfId="7" applyFont="1" applyFill="1"/>
    <xf numFmtId="0" fontId="124" fillId="21" borderId="0" xfId="7" applyFont="1" applyFill="1"/>
    <xf numFmtId="166" fontId="94" fillId="0" borderId="117" xfId="0" applyNumberFormat="1" applyFont="1" applyFill="1" applyBorder="1" applyAlignment="1" applyProtection="1">
      <alignment horizontal="left" vertical="center"/>
    </xf>
    <xf numFmtId="4" fontId="102" fillId="0" borderId="117" xfId="0" applyNumberFormat="1" applyFont="1" applyFill="1" applyBorder="1" applyAlignment="1" applyProtection="1">
      <alignment horizontal="right" vertical="center"/>
    </xf>
    <xf numFmtId="0" fontId="67" fillId="21" borderId="0" xfId="0" applyFont="1" applyFill="1"/>
    <xf numFmtId="0" fontId="105" fillId="21" borderId="0" xfId="0" applyFont="1" applyFill="1"/>
    <xf numFmtId="0" fontId="113" fillId="31" borderId="247" xfId="0" applyFont="1" applyFill="1" applyBorder="1" applyAlignment="1">
      <alignment horizontal="center" vertical="center" wrapText="1"/>
    </xf>
    <xf numFmtId="0" fontId="113" fillId="25" borderId="247" xfId="0" applyFont="1" applyFill="1" applyBorder="1" applyAlignment="1">
      <alignment vertical="center" wrapText="1"/>
    </xf>
    <xf numFmtId="0" fontId="113" fillId="25" borderId="247" xfId="0" applyFont="1" applyFill="1" applyBorder="1" applyAlignment="1">
      <alignment horizontal="center" vertical="center" wrapText="1"/>
    </xf>
    <xf numFmtId="0" fontId="113" fillId="25" borderId="115" xfId="0" applyFont="1" applyFill="1" applyBorder="1" applyAlignment="1" applyProtection="1">
      <alignment horizontal="center" vertical="center" wrapText="1"/>
    </xf>
    <xf numFmtId="3" fontId="94" fillId="0" borderId="0" xfId="0" applyNumberFormat="1" applyFont="1" applyFill="1" applyBorder="1" applyAlignment="1" applyProtection="1">
      <alignment horizontal="right" vertical="center"/>
    </xf>
    <xf numFmtId="0" fontId="55" fillId="4" borderId="188" xfId="0" applyFont="1" applyFill="1" applyBorder="1" applyAlignment="1">
      <alignment horizontal="left"/>
    </xf>
    <xf numFmtId="0" fontId="55" fillId="4" borderId="248" xfId="0" applyFont="1" applyFill="1" applyBorder="1" applyAlignment="1">
      <alignment horizontal="left"/>
    </xf>
    <xf numFmtId="0" fontId="55" fillId="20" borderId="248" xfId="0" applyFont="1" applyFill="1" applyBorder="1" applyAlignment="1">
      <alignment horizontal="left"/>
    </xf>
    <xf numFmtId="166" fontId="6" fillId="20" borderId="187" xfId="0" applyNumberFormat="1" applyFont="1" applyFill="1" applyBorder="1" applyAlignment="1">
      <alignment horizontal="center"/>
    </xf>
    <xf numFmtId="165" fontId="6" fillId="42" borderId="138" xfId="0" applyNumberFormat="1" applyFont="1" applyFill="1" applyBorder="1" applyAlignment="1" applyProtection="1">
      <alignment horizontal="right" vertical="center" wrapText="1"/>
    </xf>
    <xf numFmtId="165" fontId="6" fillId="42" borderId="4" xfId="0" applyNumberFormat="1" applyFont="1" applyFill="1" applyBorder="1" applyAlignment="1" applyProtection="1">
      <alignment horizontal="right" vertical="center" wrapText="1"/>
    </xf>
    <xf numFmtId="165" fontId="20" fillId="0" borderId="138" xfId="0" applyNumberFormat="1" applyFont="1" applyFill="1" applyBorder="1" applyAlignment="1" applyProtection="1">
      <alignment horizontal="right" vertical="center"/>
    </xf>
    <xf numFmtId="165" fontId="20" fillId="0" borderId="4" xfId="0" applyNumberFormat="1" applyFont="1" applyFill="1" applyBorder="1" applyAlignment="1" applyProtection="1">
      <alignment horizontal="right" vertical="center"/>
    </xf>
    <xf numFmtId="0" fontId="135" fillId="36" borderId="0" xfId="0" applyFont="1" applyFill="1" applyBorder="1" applyAlignment="1" applyProtection="1">
      <alignment horizontal="left" vertical="top" wrapText="1"/>
    </xf>
    <xf numFmtId="0" fontId="91" fillId="36" borderId="0" xfId="0" applyFont="1" applyFill="1" applyBorder="1" applyAlignment="1" applyProtection="1">
      <alignment horizontal="left" vertical="top" wrapText="1"/>
    </xf>
    <xf numFmtId="0" fontId="161" fillId="31" borderId="34" xfId="0" applyFont="1" applyFill="1" applyBorder="1" applyAlignment="1" applyProtection="1">
      <alignment horizontal="left" vertical="top"/>
    </xf>
    <xf numFmtId="0" fontId="161" fillId="31" borderId="35" xfId="0" applyFont="1" applyFill="1" applyBorder="1" applyAlignment="1" applyProtection="1">
      <alignment horizontal="left" vertical="top"/>
    </xf>
    <xf numFmtId="0" fontId="161" fillId="31" borderId="33" xfId="0" applyFont="1" applyFill="1" applyBorder="1" applyAlignment="1" applyProtection="1">
      <alignment horizontal="center"/>
    </xf>
    <xf numFmtId="0" fontId="161" fillId="31" borderId="34" xfId="0" applyFont="1" applyFill="1" applyBorder="1" applyAlignment="1" applyProtection="1">
      <alignment horizontal="center"/>
    </xf>
    <xf numFmtId="0" fontId="91" fillId="36" borderId="0" xfId="1" applyFont="1" applyFill="1" applyBorder="1" applyAlignment="1" applyProtection="1">
      <alignment horizontal="left" vertical="top" wrapText="1"/>
    </xf>
    <xf numFmtId="0" fontId="91" fillId="36" borderId="0" xfId="1" applyFont="1" applyFill="1" applyBorder="1" applyAlignment="1" applyProtection="1">
      <alignment horizontal="left" vertical="top"/>
    </xf>
    <xf numFmtId="0" fontId="160" fillId="37" borderId="0" xfId="0" applyFont="1" applyFill="1" applyBorder="1" applyAlignment="1" applyProtection="1">
      <alignment horizontal="center" vertical="center" wrapText="1"/>
    </xf>
    <xf numFmtId="0" fontId="108" fillId="37" borderId="0" xfId="0" applyFont="1" applyFill="1" applyBorder="1" applyAlignment="1" applyProtection="1">
      <alignment horizontal="center" vertical="center" wrapText="1"/>
    </xf>
    <xf numFmtId="0" fontId="91" fillId="36" borderId="0" xfId="0" applyFont="1" applyFill="1" applyBorder="1" applyAlignment="1" applyProtection="1">
      <alignment horizontal="justify" vertical="center" wrapText="1"/>
    </xf>
    <xf numFmtId="0" fontId="8" fillId="40" borderId="184" xfId="0" applyFont="1" applyFill="1" applyBorder="1" applyAlignment="1" applyProtection="1">
      <alignment horizontal="center" vertical="center" wrapText="1"/>
    </xf>
    <xf numFmtId="0" fontId="8" fillId="40" borderId="35" xfId="0" applyFont="1" applyFill="1" applyBorder="1" applyAlignment="1" applyProtection="1">
      <alignment horizontal="center" vertical="center" wrapText="1"/>
    </xf>
    <xf numFmtId="4" fontId="20" fillId="22" borderId="9" xfId="0" applyNumberFormat="1" applyFont="1" applyFill="1" applyBorder="1" applyAlignment="1" applyProtection="1">
      <alignment horizontal="center" vertical="center"/>
    </xf>
    <xf numFmtId="4" fontId="20" fillId="22" borderId="2" xfId="0" applyNumberFormat="1" applyFont="1" applyFill="1" applyBorder="1" applyAlignment="1" applyProtection="1">
      <alignment horizontal="center" vertical="center"/>
    </xf>
    <xf numFmtId="1" fontId="5" fillId="0" borderId="33" xfId="0" applyNumberFormat="1" applyFont="1" applyFill="1" applyBorder="1" applyAlignment="1" applyProtection="1">
      <alignment horizontal="center" vertical="center"/>
    </xf>
    <xf numFmtId="1" fontId="5" fillId="0" borderId="35" xfId="0" applyNumberFormat="1" applyFont="1" applyFill="1" applyBorder="1" applyAlignment="1" applyProtection="1">
      <alignment horizontal="center" vertical="center"/>
    </xf>
    <xf numFmtId="4" fontId="20" fillId="0" borderId="172" xfId="0" applyNumberFormat="1" applyFont="1" applyFill="1" applyBorder="1" applyAlignment="1" applyProtection="1">
      <alignment horizontal="center" vertical="center"/>
    </xf>
    <xf numFmtId="4" fontId="20" fillId="0" borderId="173" xfId="0" applyNumberFormat="1" applyFont="1" applyFill="1" applyBorder="1" applyAlignment="1" applyProtection="1">
      <alignment horizontal="center" vertical="center"/>
    </xf>
    <xf numFmtId="0" fontId="8" fillId="37" borderId="33" xfId="0" applyFont="1" applyFill="1" applyBorder="1" applyAlignment="1" applyProtection="1">
      <alignment horizontal="center" vertical="center" wrapText="1"/>
    </xf>
    <xf numFmtId="0" fontId="8" fillId="37" borderId="35" xfId="0" applyFont="1" applyFill="1" applyBorder="1" applyAlignment="1" applyProtection="1">
      <alignment horizontal="center" vertical="center" wrapText="1"/>
    </xf>
    <xf numFmtId="0" fontId="8" fillId="37" borderId="174" xfId="0" applyFont="1" applyFill="1" applyBorder="1" applyAlignment="1" applyProtection="1">
      <alignment horizontal="center" vertical="center" wrapText="1"/>
    </xf>
    <xf numFmtId="0" fontId="8" fillId="37" borderId="176" xfId="0" applyFont="1" applyFill="1" applyBorder="1" applyAlignment="1" applyProtection="1">
      <alignment horizontal="center" vertical="center" wrapText="1"/>
    </xf>
    <xf numFmtId="0" fontId="8" fillId="37" borderId="183" xfId="0" applyFont="1" applyFill="1" applyBorder="1" applyAlignment="1" applyProtection="1">
      <alignment horizontal="center" vertical="center" wrapText="1"/>
    </xf>
    <xf numFmtId="0" fontId="8" fillId="37" borderId="128" xfId="0" applyFont="1" applyFill="1" applyBorder="1" applyAlignment="1" applyProtection="1">
      <alignment horizontal="center" vertical="center" wrapText="1"/>
    </xf>
    <xf numFmtId="0" fontId="8" fillId="37" borderId="25" xfId="0" applyFont="1" applyFill="1" applyBorder="1" applyAlignment="1" applyProtection="1">
      <alignment horizontal="center" vertical="center" wrapText="1"/>
    </xf>
    <xf numFmtId="0" fontId="8" fillId="37" borderId="27" xfId="0" applyFont="1" applyFill="1" applyBorder="1" applyAlignment="1" applyProtection="1">
      <alignment horizontal="center" vertical="center" wrapText="1"/>
    </xf>
    <xf numFmtId="0" fontId="11" fillId="36" borderId="0" xfId="0" applyFont="1" applyFill="1" applyBorder="1" applyAlignment="1" applyProtection="1">
      <alignment horizontal="left" vertical="center" wrapText="1"/>
    </xf>
    <xf numFmtId="0" fontId="8" fillId="37" borderId="9" xfId="0" applyFont="1" applyFill="1" applyBorder="1" applyAlignment="1" applyProtection="1">
      <alignment horizontal="center" vertical="center" wrapText="1"/>
    </xf>
    <xf numFmtId="0" fontId="8" fillId="37" borderId="2" xfId="0" applyFont="1" applyFill="1" applyBorder="1" applyAlignment="1" applyProtection="1">
      <alignment horizontal="center" vertical="center" wrapText="1"/>
    </xf>
    <xf numFmtId="1" fontId="13" fillId="22" borderId="33" xfId="0" applyNumberFormat="1" applyFont="1" applyFill="1" applyBorder="1" applyAlignment="1" applyProtection="1">
      <alignment horizontal="center" vertical="center"/>
    </xf>
    <xf numFmtId="1" fontId="13" fillId="22" borderId="35" xfId="0" applyNumberFormat="1" applyFont="1" applyFill="1" applyBorder="1" applyAlignment="1" applyProtection="1">
      <alignment horizontal="center" vertical="center"/>
    </xf>
    <xf numFmtId="0" fontId="7" fillId="37" borderId="19" xfId="0" applyFont="1" applyFill="1" applyBorder="1" applyAlignment="1" applyProtection="1">
      <alignment horizontal="left" vertical="center"/>
    </xf>
    <xf numFmtId="0" fontId="7" fillId="37" borderId="0" xfId="0" applyFont="1" applyFill="1" applyBorder="1" applyAlignment="1" applyProtection="1">
      <alignment horizontal="left" vertical="center"/>
    </xf>
    <xf numFmtId="0" fontId="8" fillId="37" borderId="177" xfId="0" applyFont="1" applyFill="1" applyBorder="1" applyAlignment="1" applyProtection="1">
      <alignment horizontal="center" vertical="center" wrapText="1"/>
    </xf>
    <xf numFmtId="0" fontId="8" fillId="37" borderId="178" xfId="0" applyFont="1" applyFill="1" applyBorder="1" applyAlignment="1" applyProtection="1">
      <alignment horizontal="center" vertical="center" wrapText="1"/>
    </xf>
    <xf numFmtId="0" fontId="8" fillId="37" borderId="181" xfId="0" applyFont="1" applyFill="1" applyBorder="1" applyAlignment="1" applyProtection="1">
      <alignment horizontal="center" vertical="center" wrapText="1"/>
    </xf>
    <xf numFmtId="0" fontId="8" fillId="37" borderId="179" xfId="0" applyFont="1" applyFill="1" applyBorder="1" applyAlignment="1" applyProtection="1">
      <alignment horizontal="center" vertical="center" wrapText="1"/>
    </xf>
    <xf numFmtId="0" fontId="8" fillId="37" borderId="174" xfId="0" applyFont="1" applyFill="1" applyBorder="1" applyAlignment="1" applyProtection="1">
      <alignment horizontal="center" vertical="center"/>
    </xf>
    <xf numFmtId="0" fontId="8" fillId="37" borderId="175" xfId="0" applyFont="1" applyFill="1" applyBorder="1" applyAlignment="1" applyProtection="1">
      <alignment horizontal="center" vertical="center"/>
    </xf>
    <xf numFmtId="0" fontId="8" fillId="37" borderId="176" xfId="0" applyFont="1" applyFill="1" applyBorder="1" applyAlignment="1" applyProtection="1">
      <alignment horizontal="center" vertical="center"/>
    </xf>
    <xf numFmtId="0" fontId="13" fillId="0" borderId="25" xfId="0" applyFont="1" applyFill="1" applyBorder="1" applyAlignment="1" applyProtection="1">
      <alignment horizontal="center"/>
    </xf>
    <xf numFmtId="0" fontId="13" fillId="0" borderId="26" xfId="0" applyFont="1" applyFill="1" applyBorder="1" applyAlignment="1" applyProtection="1">
      <alignment horizontal="center"/>
    </xf>
    <xf numFmtId="0" fontId="13" fillId="0" borderId="27" xfId="0" applyFont="1" applyFill="1" applyBorder="1" applyAlignment="1" applyProtection="1">
      <alignment horizontal="center"/>
    </xf>
    <xf numFmtId="0" fontId="13" fillId="18" borderId="25" xfId="0" applyFont="1" applyFill="1" applyBorder="1" applyAlignment="1" applyProtection="1">
      <alignment horizontal="center"/>
    </xf>
    <xf numFmtId="0" fontId="13" fillId="18" borderId="26" xfId="0" applyFont="1" applyFill="1" applyBorder="1" applyAlignment="1" applyProtection="1">
      <alignment horizontal="center"/>
    </xf>
    <xf numFmtId="0" fontId="13" fillId="18" borderId="27" xfId="0" applyFont="1" applyFill="1" applyBorder="1" applyAlignment="1" applyProtection="1">
      <alignment horizontal="center"/>
    </xf>
    <xf numFmtId="0" fontId="8" fillId="37" borderId="34" xfId="0" applyFont="1" applyFill="1" applyBorder="1" applyAlignment="1" applyProtection="1">
      <alignment horizontal="center" vertical="center" wrapText="1"/>
    </xf>
    <xf numFmtId="1" fontId="13" fillId="18" borderId="33" xfId="0" applyNumberFormat="1" applyFont="1" applyFill="1" applyBorder="1" applyAlignment="1" applyProtection="1">
      <alignment horizontal="center" vertical="center"/>
    </xf>
    <xf numFmtId="1" fontId="13" fillId="18" borderId="35" xfId="0" applyNumberFormat="1" applyFont="1" applyFill="1" applyBorder="1" applyAlignment="1" applyProtection="1">
      <alignment horizontal="center" vertical="center"/>
    </xf>
    <xf numFmtId="0" fontId="11" fillId="36" borderId="0" xfId="0" applyFont="1" applyFill="1" applyBorder="1" applyAlignment="1" applyProtection="1">
      <alignment vertical="center" wrapText="1"/>
    </xf>
    <xf numFmtId="0" fontId="13" fillId="10" borderId="52" xfId="0" applyFont="1" applyFill="1" applyBorder="1" applyAlignment="1" applyProtection="1">
      <alignment horizontal="center" vertical="center"/>
    </xf>
    <xf numFmtId="0" fontId="13" fillId="10" borderId="157" xfId="0" applyFont="1" applyFill="1" applyBorder="1" applyAlignment="1" applyProtection="1">
      <alignment horizontal="center" vertical="center"/>
    </xf>
    <xf numFmtId="0" fontId="13" fillId="10" borderId="53" xfId="0" applyFont="1" applyFill="1" applyBorder="1" applyAlignment="1" applyProtection="1">
      <alignment horizontal="center" vertical="center"/>
    </xf>
    <xf numFmtId="0" fontId="13" fillId="10" borderId="54" xfId="0" applyFont="1" applyFill="1" applyBorder="1" applyAlignment="1" applyProtection="1">
      <alignment horizontal="center" vertical="center"/>
    </xf>
    <xf numFmtId="0" fontId="13" fillId="10" borderId="158" xfId="0" applyFont="1" applyFill="1" applyBorder="1" applyAlignment="1" applyProtection="1">
      <alignment horizontal="center" vertical="center"/>
    </xf>
    <xf numFmtId="0" fontId="13" fillId="10" borderId="55" xfId="0" applyFont="1" applyFill="1" applyBorder="1" applyAlignment="1" applyProtection="1">
      <alignment horizontal="center" vertical="center"/>
    </xf>
    <xf numFmtId="0" fontId="11" fillId="36" borderId="0" xfId="0" applyFont="1" applyFill="1" applyBorder="1" applyAlignment="1" applyProtection="1">
      <alignment horizontal="left" vertical="top" wrapText="1"/>
    </xf>
    <xf numFmtId="0" fontId="13" fillId="10" borderId="33" xfId="0" applyFont="1" applyFill="1" applyBorder="1" applyAlignment="1" applyProtection="1">
      <alignment horizontal="center"/>
    </xf>
    <xf numFmtId="0" fontId="13" fillId="10" borderId="35" xfId="0" applyFont="1" applyFill="1" applyBorder="1" applyAlignment="1" applyProtection="1">
      <alignment horizontal="center"/>
    </xf>
    <xf numFmtId="0" fontId="13" fillId="10" borderId="34" xfId="0" applyFont="1" applyFill="1" applyBorder="1" applyAlignment="1" applyProtection="1">
      <alignment horizontal="center"/>
    </xf>
    <xf numFmtId="0" fontId="11" fillId="36" borderId="0" xfId="0" applyFont="1" applyFill="1" applyBorder="1" applyAlignment="1" applyProtection="1">
      <alignment horizontal="left" wrapText="1"/>
    </xf>
    <xf numFmtId="0" fontId="6" fillId="36" borderId="0" xfId="0" applyFont="1" applyFill="1" applyBorder="1" applyAlignment="1" applyProtection="1">
      <alignment horizontal="left" vertical="top" wrapText="1"/>
    </xf>
    <xf numFmtId="0" fontId="19" fillId="43" borderId="146" xfId="0" applyFont="1" applyFill="1" applyBorder="1" applyAlignment="1" applyProtection="1">
      <alignment horizontal="center" vertical="center" wrapText="1"/>
    </xf>
    <xf numFmtId="0" fontId="19" fillId="43" borderId="3" xfId="0" applyFont="1" applyFill="1" applyBorder="1" applyAlignment="1" applyProtection="1">
      <alignment horizontal="center" vertical="center" wrapText="1"/>
    </xf>
    <xf numFmtId="0" fontId="19" fillId="43" borderId="198" xfId="0" applyFont="1" applyFill="1" applyBorder="1" applyAlignment="1" applyProtection="1">
      <alignment horizontal="center" vertical="center" wrapText="1"/>
    </xf>
    <xf numFmtId="0" fontId="19" fillId="43" borderId="189" xfId="0" applyFont="1" applyFill="1" applyBorder="1" applyAlignment="1" applyProtection="1">
      <alignment horizontal="center" vertical="center" wrapText="1"/>
    </xf>
    <xf numFmtId="0" fontId="19" fillId="43" borderId="29" xfId="0" applyFont="1" applyFill="1" applyBorder="1" applyAlignment="1" applyProtection="1">
      <alignment horizontal="center" vertical="center" wrapText="1"/>
    </xf>
    <xf numFmtId="0" fontId="19" fillId="43" borderId="197" xfId="0" applyFont="1" applyFill="1" applyBorder="1" applyAlignment="1" applyProtection="1">
      <alignment horizontal="center" vertical="center" wrapText="1"/>
    </xf>
    <xf numFmtId="0" fontId="7" fillId="36" borderId="0" xfId="0" applyFont="1" applyFill="1" applyBorder="1" applyAlignment="1" applyProtection="1">
      <alignment horizontal="left" vertical="center"/>
    </xf>
    <xf numFmtId="0" fontId="19" fillId="43" borderId="52" xfId="0" applyFont="1" applyFill="1" applyBorder="1" applyAlignment="1" applyProtection="1">
      <alignment horizontal="center" vertical="center" wrapText="1"/>
    </xf>
    <xf numFmtId="0" fontId="19" fillId="43" borderId="66" xfId="0" applyFont="1" applyFill="1" applyBorder="1" applyAlignment="1" applyProtection="1">
      <alignment horizontal="center" vertical="center" wrapText="1"/>
    </xf>
    <xf numFmtId="0" fontId="19" fillId="43" borderId="54" xfId="0" applyFont="1" applyFill="1" applyBorder="1" applyAlignment="1" applyProtection="1">
      <alignment horizontal="center" vertical="center" wrapText="1"/>
    </xf>
    <xf numFmtId="0" fontId="19" fillId="43" borderId="122" xfId="0" applyFont="1" applyFill="1" applyBorder="1" applyAlignment="1" applyProtection="1">
      <alignment horizontal="center" vertical="center" wrapText="1"/>
    </xf>
    <xf numFmtId="0" fontId="19" fillId="43" borderId="190" xfId="0" applyFont="1" applyFill="1" applyBorder="1" applyAlignment="1" applyProtection="1">
      <alignment horizontal="center" vertical="center" wrapText="1"/>
    </xf>
    <xf numFmtId="0" fontId="19" fillId="43" borderId="191" xfId="0" applyFont="1" applyFill="1" applyBorder="1" applyAlignment="1" applyProtection="1">
      <alignment horizontal="center" vertical="center" wrapText="1"/>
    </xf>
    <xf numFmtId="0" fontId="19" fillId="43" borderId="192" xfId="0" applyFont="1" applyFill="1" applyBorder="1" applyAlignment="1" applyProtection="1">
      <alignment horizontal="center" vertical="center" wrapText="1"/>
    </xf>
    <xf numFmtId="0" fontId="19" fillId="43" borderId="157" xfId="0" applyFont="1" applyFill="1" applyBorder="1" applyAlignment="1" applyProtection="1">
      <alignment horizontal="center" vertical="center" wrapText="1"/>
    </xf>
    <xf numFmtId="0" fontId="19" fillId="43" borderId="140" xfId="0" applyFont="1" applyFill="1" applyBorder="1" applyAlignment="1" applyProtection="1">
      <alignment horizontal="center" vertical="center" wrapText="1"/>
    </xf>
    <xf numFmtId="0" fontId="19" fillId="43" borderId="141" xfId="0" applyFont="1" applyFill="1" applyBorder="1" applyAlignment="1" applyProtection="1">
      <alignment horizontal="center" vertical="center" wrapText="1"/>
    </xf>
    <xf numFmtId="0" fontId="19" fillId="43" borderId="142" xfId="0" applyFont="1" applyFill="1" applyBorder="1" applyAlignment="1" applyProtection="1">
      <alignment horizontal="center" vertical="center" wrapText="1"/>
    </xf>
    <xf numFmtId="0" fontId="53" fillId="43" borderId="147" xfId="0" applyFont="1" applyFill="1" applyBorder="1" applyAlignment="1" applyProtection="1">
      <alignment horizontal="center" vertical="center" wrapText="1"/>
    </xf>
    <xf numFmtId="0" fontId="53" fillId="43" borderId="196" xfId="0" applyFont="1" applyFill="1" applyBorder="1" applyAlignment="1" applyProtection="1">
      <alignment horizontal="center" vertical="center" wrapText="1"/>
    </xf>
    <xf numFmtId="0" fontId="53" fillId="43" borderId="200" xfId="0" applyFont="1" applyFill="1" applyBorder="1" applyAlignment="1" applyProtection="1">
      <alignment horizontal="center" vertical="center" wrapText="1"/>
    </xf>
    <xf numFmtId="0" fontId="19" fillId="41" borderId="193" xfId="0" applyFont="1" applyFill="1" applyBorder="1" applyAlignment="1" applyProtection="1">
      <alignment horizontal="center" vertical="center" wrapText="1"/>
    </xf>
    <xf numFmtId="0" fontId="19" fillId="41" borderId="194" xfId="0" applyFont="1" applyFill="1" applyBorder="1" applyAlignment="1" applyProtection="1">
      <alignment horizontal="center" vertical="center" wrapText="1"/>
    </xf>
    <xf numFmtId="0" fontId="19" fillId="41" borderId="195" xfId="0" applyFont="1" applyFill="1" applyBorder="1" applyAlignment="1" applyProtection="1">
      <alignment horizontal="center" vertical="center" wrapText="1"/>
    </xf>
    <xf numFmtId="0" fontId="6" fillId="36" borderId="0" xfId="0" applyFont="1" applyFill="1" applyBorder="1" applyAlignment="1" applyProtection="1">
      <alignment horizontal="left" vertical="top" wrapText="1" indent="1"/>
    </xf>
    <xf numFmtId="0" fontId="53" fillId="44" borderId="227" xfId="0" applyFont="1" applyFill="1" applyBorder="1" applyAlignment="1" applyProtection="1">
      <alignment horizontal="center" vertical="center" wrapText="1"/>
    </xf>
    <xf numFmtId="0" fontId="53" fillId="44" borderId="229" xfId="0" applyFont="1" applyFill="1" applyBorder="1" applyAlignment="1" applyProtection="1">
      <alignment horizontal="center" vertical="center" wrapText="1"/>
    </xf>
    <xf numFmtId="0" fontId="19" fillId="45" borderId="21" xfId="0" applyFont="1" applyFill="1" applyBorder="1" applyAlignment="1" applyProtection="1">
      <alignment horizontal="center" vertical="center" wrapText="1"/>
    </xf>
    <xf numFmtId="0" fontId="77" fillId="36" borderId="0" xfId="1" applyFont="1" applyFill="1" applyBorder="1" applyAlignment="1" applyProtection="1">
      <alignment horizontal="left" vertical="top" wrapText="1"/>
    </xf>
    <xf numFmtId="0" fontId="19" fillId="43" borderId="38" xfId="0" applyFont="1" applyFill="1" applyBorder="1" applyAlignment="1" applyProtection="1">
      <alignment horizontal="center" vertical="center" wrapText="1"/>
    </xf>
    <xf numFmtId="0" fontId="19" fillId="43" borderId="21" xfId="0" applyFont="1" applyFill="1" applyBorder="1" applyAlignment="1" applyProtection="1">
      <alignment horizontal="center" vertical="center" wrapText="1"/>
    </xf>
    <xf numFmtId="0" fontId="19" fillId="43" borderId="28" xfId="0" applyFont="1" applyFill="1" applyBorder="1" applyAlignment="1" applyProtection="1">
      <alignment horizontal="center" vertical="center" wrapText="1"/>
    </xf>
    <xf numFmtId="0" fontId="19" fillId="41" borderId="38" xfId="0" applyFont="1" applyFill="1" applyBorder="1" applyAlignment="1" applyProtection="1">
      <alignment horizontal="center" vertical="center" wrapText="1"/>
    </xf>
    <xf numFmtId="0" fontId="19" fillId="41" borderId="21" xfId="0" applyFont="1" applyFill="1" applyBorder="1" applyAlignment="1" applyProtection="1">
      <alignment horizontal="center" vertical="center" wrapText="1"/>
    </xf>
    <xf numFmtId="0" fontId="19" fillId="41" borderId="28" xfId="0" applyFont="1" applyFill="1" applyBorder="1" applyAlignment="1" applyProtection="1">
      <alignment horizontal="center" vertical="center" wrapText="1"/>
    </xf>
    <xf numFmtId="0" fontId="6" fillId="36" borderId="0" xfId="0" applyFont="1" applyFill="1" applyBorder="1" applyAlignment="1" applyProtection="1">
      <alignment horizontal="left" vertical="top" wrapText="1" indent="2"/>
    </xf>
    <xf numFmtId="0" fontId="150" fillId="36" borderId="0" xfId="1" applyFont="1" applyFill="1" applyBorder="1" applyAlignment="1" applyProtection="1">
      <alignment horizontal="left" vertical="top" wrapText="1"/>
    </xf>
    <xf numFmtId="0" fontId="53" fillId="43" borderId="19" xfId="0" applyFont="1" applyFill="1" applyBorder="1" applyAlignment="1" applyProtection="1">
      <alignment horizontal="center" vertical="center" wrapText="1"/>
    </xf>
    <xf numFmtId="0" fontId="19" fillId="41" borderId="67" xfId="0" applyFont="1" applyFill="1" applyBorder="1" applyAlignment="1" applyProtection="1">
      <alignment horizontal="center" vertical="center" wrapText="1"/>
    </xf>
    <xf numFmtId="0" fontId="19" fillId="41" borderId="0" xfId="0" applyFont="1" applyFill="1" applyBorder="1" applyAlignment="1" applyProtection="1">
      <alignment horizontal="center" vertical="center" wrapText="1"/>
    </xf>
    <xf numFmtId="0" fontId="19" fillId="41" borderId="74" xfId="0" applyFont="1" applyFill="1" applyBorder="1" applyAlignment="1" applyProtection="1">
      <alignment horizontal="center" vertical="center" wrapText="1"/>
    </xf>
    <xf numFmtId="0" fontId="19" fillId="41" borderId="30" xfId="0" applyFont="1" applyFill="1" applyBorder="1" applyAlignment="1" applyProtection="1">
      <alignment horizontal="center" vertical="center" wrapText="1"/>
    </xf>
    <xf numFmtId="0" fontId="19" fillId="41" borderId="31" xfId="0" applyFont="1" applyFill="1" applyBorder="1" applyAlignment="1" applyProtection="1">
      <alignment horizontal="center" vertical="center" wrapText="1"/>
    </xf>
    <xf numFmtId="0" fontId="19" fillId="41" borderId="39" xfId="0" applyFont="1" applyFill="1" applyBorder="1" applyAlignment="1" applyProtection="1">
      <alignment horizontal="center" vertical="center" wrapText="1"/>
    </xf>
    <xf numFmtId="0" fontId="19" fillId="43" borderId="39" xfId="0" applyFont="1" applyFill="1" applyBorder="1" applyAlignment="1" applyProtection="1">
      <alignment horizontal="center" vertical="center" wrapText="1"/>
    </xf>
    <xf numFmtId="0" fontId="19" fillId="43" borderId="24" xfId="0" applyFont="1" applyFill="1" applyBorder="1" applyAlignment="1" applyProtection="1">
      <alignment horizontal="center" vertical="center" wrapText="1"/>
    </xf>
    <xf numFmtId="0" fontId="19" fillId="43" borderId="40" xfId="0" applyFont="1" applyFill="1" applyBorder="1" applyAlignment="1" applyProtection="1">
      <alignment horizontal="center" vertical="center" wrapText="1"/>
    </xf>
    <xf numFmtId="0" fontId="6" fillId="36" borderId="0" xfId="1" applyFont="1" applyFill="1" applyBorder="1" applyAlignment="1" applyProtection="1">
      <alignment horizontal="justify" vertical="center" wrapText="1"/>
    </xf>
    <xf numFmtId="0" fontId="19" fillId="44" borderId="222" xfId="0" applyFont="1" applyFill="1" applyBorder="1" applyAlignment="1" applyProtection="1">
      <alignment horizontal="center" vertical="center" wrapText="1"/>
    </xf>
    <xf numFmtId="0" fontId="19" fillId="44" borderId="228" xfId="0" applyFont="1" applyFill="1" applyBorder="1" applyAlignment="1" applyProtection="1">
      <alignment horizontal="center" vertical="center" wrapText="1"/>
    </xf>
    <xf numFmtId="0" fontId="19" fillId="44" borderId="230" xfId="0" applyFont="1" applyFill="1" applyBorder="1" applyAlignment="1" applyProtection="1">
      <alignment horizontal="center" vertical="center" wrapText="1"/>
    </xf>
    <xf numFmtId="0" fontId="19" fillId="44" borderId="223" xfId="0" applyFont="1" applyFill="1" applyBorder="1" applyAlignment="1" applyProtection="1">
      <alignment horizontal="center" vertical="center" wrapText="1"/>
    </xf>
    <xf numFmtId="0" fontId="19" fillId="44" borderId="21" xfId="0" applyFont="1" applyFill="1" applyBorder="1" applyAlignment="1" applyProtection="1">
      <alignment horizontal="center" vertical="center" wrapText="1"/>
    </xf>
    <xf numFmtId="0" fontId="19" fillId="44" borderId="28" xfId="0" applyFont="1" applyFill="1" applyBorder="1" applyAlignment="1" applyProtection="1">
      <alignment horizontal="center" vertical="center" wrapText="1"/>
    </xf>
    <xf numFmtId="0" fontId="19" fillId="45" borderId="223" xfId="0" applyFont="1" applyFill="1" applyBorder="1" applyAlignment="1" applyProtection="1">
      <alignment horizontal="center" vertical="center" wrapText="1"/>
    </xf>
    <xf numFmtId="0" fontId="19" fillId="45" borderId="28" xfId="0" applyFont="1" applyFill="1" applyBorder="1" applyAlignment="1" applyProtection="1">
      <alignment horizontal="center" vertical="center" wrapText="1"/>
    </xf>
    <xf numFmtId="0" fontId="19" fillId="45" borderId="224" xfId="0" applyFont="1" applyFill="1" applyBorder="1" applyAlignment="1" applyProtection="1">
      <alignment horizontal="center" vertical="center" wrapText="1"/>
    </xf>
    <xf numFmtId="0" fontId="19" fillId="45" borderId="225" xfId="0" applyFont="1" applyFill="1" applyBorder="1" applyAlignment="1" applyProtection="1">
      <alignment horizontal="center" vertical="center" wrapText="1"/>
    </xf>
    <xf numFmtId="0" fontId="19" fillId="45" borderId="226" xfId="0" applyFont="1" applyFill="1" applyBorder="1" applyAlignment="1" applyProtection="1">
      <alignment horizontal="center" vertical="center" wrapText="1"/>
    </xf>
    <xf numFmtId="0" fontId="19" fillId="45" borderId="30" xfId="0" applyFont="1" applyFill="1" applyBorder="1" applyAlignment="1" applyProtection="1">
      <alignment horizontal="center" vertical="center" wrapText="1"/>
    </xf>
    <xf numFmtId="0" fontId="19" fillId="45" borderId="31" xfId="0" applyFont="1" applyFill="1" applyBorder="1" applyAlignment="1" applyProtection="1">
      <alignment horizontal="center" vertical="center" wrapText="1"/>
    </xf>
    <xf numFmtId="0" fontId="19" fillId="45" borderId="39" xfId="0" applyFont="1" applyFill="1" applyBorder="1" applyAlignment="1" applyProtection="1">
      <alignment horizontal="center" vertical="center" wrapText="1"/>
    </xf>
    <xf numFmtId="0" fontId="181" fillId="36" borderId="0" xfId="0" applyFont="1" applyFill="1" applyBorder="1" applyAlignment="1" applyProtection="1">
      <alignment horizontal="left" vertical="top" wrapText="1"/>
    </xf>
    <xf numFmtId="0" fontId="150" fillId="36" borderId="0" xfId="1" applyFont="1" applyFill="1" applyAlignment="1" applyProtection="1">
      <alignment vertical="top" wrapText="1"/>
    </xf>
    <xf numFmtId="0" fontId="149" fillId="36" borderId="0" xfId="1" applyFont="1" applyFill="1" applyAlignment="1" applyProtection="1">
      <alignment vertical="top" wrapText="1"/>
    </xf>
    <xf numFmtId="0" fontId="19" fillId="41" borderId="202" xfId="0" applyFont="1" applyFill="1" applyBorder="1" applyAlignment="1" applyProtection="1">
      <alignment horizontal="center" vertical="center" wrapText="1"/>
    </xf>
    <xf numFmtId="0" fontId="19" fillId="41" borderId="199" xfId="0" applyFont="1" applyFill="1" applyBorder="1" applyAlignment="1" applyProtection="1">
      <alignment horizontal="center" vertical="center"/>
    </xf>
    <xf numFmtId="0" fontId="19" fillId="43" borderId="201" xfId="0" applyFont="1" applyFill="1" applyBorder="1" applyAlignment="1" applyProtection="1">
      <alignment horizontal="center" vertical="center" wrapText="1"/>
    </xf>
    <xf numFmtId="0" fontId="19" fillId="43" borderId="204" xfId="0" applyFont="1" applyFill="1" applyBorder="1" applyAlignment="1" applyProtection="1">
      <alignment horizontal="center" vertical="center" wrapText="1"/>
    </xf>
    <xf numFmtId="0" fontId="19" fillId="41" borderId="203" xfId="0" applyFont="1" applyFill="1" applyBorder="1" applyAlignment="1" applyProtection="1">
      <alignment horizontal="center" vertical="center"/>
    </xf>
    <xf numFmtId="0" fontId="19" fillId="41" borderId="205" xfId="0" applyFont="1" applyFill="1" applyBorder="1" applyAlignment="1" applyProtection="1">
      <alignment horizontal="center" vertical="center"/>
    </xf>
    <xf numFmtId="0" fontId="19" fillId="41" borderId="203" xfId="0" applyFont="1" applyFill="1" applyBorder="1" applyAlignment="1" applyProtection="1">
      <alignment horizontal="center" vertical="center" wrapText="1"/>
    </xf>
    <xf numFmtId="0" fontId="19" fillId="41" borderId="205" xfId="0" applyFont="1" applyFill="1" applyBorder="1" applyAlignment="1" applyProtection="1">
      <alignment horizontal="center" vertical="center" wrapText="1"/>
    </xf>
    <xf numFmtId="0" fontId="85" fillId="41" borderId="203" xfId="0" applyFont="1" applyFill="1" applyBorder="1" applyAlignment="1" applyProtection="1">
      <alignment horizontal="center" vertical="center" wrapText="1"/>
    </xf>
    <xf numFmtId="0" fontId="85" fillId="41" borderId="205" xfId="0" applyFont="1" applyFill="1" applyBorder="1" applyAlignment="1" applyProtection="1">
      <alignment horizontal="center" vertical="center" wrapText="1"/>
    </xf>
    <xf numFmtId="0" fontId="19" fillId="41" borderId="147" xfId="0" applyFont="1" applyFill="1" applyBorder="1" applyAlignment="1" applyProtection="1">
      <alignment horizontal="center" vertical="center" wrapText="1"/>
    </xf>
    <xf numFmtId="0" fontId="19" fillId="41" borderId="200" xfId="0" applyFont="1" applyFill="1" applyBorder="1" applyAlignment="1" applyProtection="1">
      <alignment horizontal="center" vertical="center" wrapText="1"/>
    </xf>
    <xf numFmtId="0" fontId="85" fillId="41" borderId="122" xfId="0" applyFont="1" applyFill="1" applyBorder="1" applyAlignment="1">
      <alignment horizontal="center"/>
    </xf>
    <xf numFmtId="0" fontId="85" fillId="41" borderId="191" xfId="0" applyFont="1" applyFill="1" applyBorder="1" applyAlignment="1">
      <alignment horizontal="center"/>
    </xf>
    <xf numFmtId="0" fontId="19" fillId="41" borderId="202" xfId="0" applyFont="1" applyFill="1" applyBorder="1" applyAlignment="1" applyProtection="1">
      <alignment horizontal="center" vertical="center"/>
    </xf>
    <xf numFmtId="0" fontId="85" fillId="43" borderId="177" xfId="0" applyFont="1" applyFill="1" applyBorder="1" applyAlignment="1" applyProtection="1">
      <alignment horizontal="center" vertical="center" wrapText="1"/>
    </xf>
    <xf numFmtId="0" fontId="85" fillId="43" borderId="210" xfId="0" applyFont="1" applyFill="1" applyBorder="1" applyAlignment="1" applyProtection="1">
      <alignment horizontal="center" vertical="center" wrapText="1"/>
    </xf>
    <xf numFmtId="0" fontId="85" fillId="43" borderId="178" xfId="0" applyFont="1" applyFill="1" applyBorder="1" applyAlignment="1" applyProtection="1">
      <alignment horizontal="center" vertical="center" wrapText="1"/>
    </xf>
    <xf numFmtId="0" fontId="85" fillId="43" borderId="207" xfId="0" applyFont="1" applyFill="1" applyBorder="1" applyAlignment="1" applyProtection="1">
      <alignment horizontal="center" vertical="center" wrapText="1"/>
    </xf>
    <xf numFmtId="0" fontId="19" fillId="43" borderId="178" xfId="0" applyFont="1" applyFill="1" applyBorder="1" applyAlignment="1" applyProtection="1">
      <alignment horizontal="center" vertical="center" wrapText="1"/>
    </xf>
    <xf numFmtId="0" fontId="19" fillId="43" borderId="207" xfId="0" applyFont="1" applyFill="1" applyBorder="1" applyAlignment="1" applyProtection="1">
      <alignment horizontal="center" vertical="center" wrapText="1"/>
    </xf>
    <xf numFmtId="0" fontId="19" fillId="43" borderId="179" xfId="0" applyFont="1" applyFill="1" applyBorder="1" applyAlignment="1" applyProtection="1">
      <alignment horizontal="center" vertical="center" wrapText="1"/>
    </xf>
    <xf numFmtId="0" fontId="19" fillId="43" borderId="211" xfId="0" applyFont="1" applyFill="1" applyBorder="1" applyAlignment="1" applyProtection="1">
      <alignment horizontal="center" vertical="center" wrapText="1"/>
    </xf>
    <xf numFmtId="0" fontId="85" fillId="43" borderId="59" xfId="0" applyFont="1" applyFill="1" applyBorder="1" applyAlignment="1" applyProtection="1">
      <alignment horizontal="center" vertical="center" wrapText="1"/>
    </xf>
    <xf numFmtId="0" fontId="85" fillId="43" borderId="129" xfId="0" applyFont="1" applyFill="1" applyBorder="1" applyAlignment="1" applyProtection="1">
      <alignment horizontal="center" vertical="center" wrapText="1"/>
    </xf>
    <xf numFmtId="0" fontId="85" fillId="43" borderId="189" xfId="0" applyFont="1" applyFill="1" applyBorder="1" applyAlignment="1" applyProtection="1">
      <alignment horizontal="center" vertical="center" wrapText="1"/>
    </xf>
    <xf numFmtId="0" fontId="85" fillId="43" borderId="197" xfId="0" applyFont="1" applyFill="1" applyBorder="1" applyAlignment="1" applyProtection="1">
      <alignment horizontal="center" vertical="center" wrapText="1"/>
    </xf>
    <xf numFmtId="0" fontId="85" fillId="43" borderId="206" xfId="0" applyFont="1" applyFill="1" applyBorder="1" applyAlignment="1" applyProtection="1">
      <alignment horizontal="center" vertical="center" wrapText="1"/>
    </xf>
    <xf numFmtId="0" fontId="85" fillId="43" borderId="208" xfId="0" applyFont="1" applyFill="1" applyBorder="1" applyAlignment="1" applyProtection="1">
      <alignment horizontal="center" vertical="center" wrapText="1"/>
    </xf>
    <xf numFmtId="0" fontId="6" fillId="36" borderId="0" xfId="0" applyFont="1" applyFill="1" applyBorder="1" applyAlignment="1" applyProtection="1">
      <alignment horizontal="left" vertical="center" wrapText="1"/>
    </xf>
    <xf numFmtId="0" fontId="110" fillId="36" borderId="0" xfId="0" applyFont="1" applyFill="1" applyBorder="1" applyAlignment="1" applyProtection="1">
      <alignment horizontal="left"/>
    </xf>
    <xf numFmtId="0" fontId="11" fillId="36" borderId="0" xfId="0" applyFont="1" applyFill="1" applyBorder="1" applyAlignment="1" applyProtection="1">
      <alignment horizontal="left" vertical="top" wrapText="1" indent="3"/>
    </xf>
    <xf numFmtId="0" fontId="193" fillId="36" borderId="0" xfId="0" applyFont="1" applyFill="1" applyBorder="1" applyAlignment="1" applyProtection="1">
      <alignment horizontal="left" vertical="center" wrapText="1"/>
    </xf>
    <xf numFmtId="0" fontId="194" fillId="36" borderId="0" xfId="0" applyFont="1" applyFill="1" applyBorder="1" applyAlignment="1" applyProtection="1">
      <alignment horizontal="left" vertical="top" wrapText="1"/>
    </xf>
    <xf numFmtId="0" fontId="193" fillId="36" borderId="0" xfId="0" applyFont="1" applyFill="1" applyBorder="1" applyAlignment="1" applyProtection="1">
      <alignment horizontal="left" vertical="center"/>
    </xf>
    <xf numFmtId="0" fontId="19" fillId="41" borderId="130" xfId="0" applyFont="1" applyFill="1" applyBorder="1" applyAlignment="1" applyProtection="1">
      <alignment horizontal="left" vertical="center" wrapText="1"/>
    </xf>
    <xf numFmtId="0" fontId="48" fillId="41" borderId="131" xfId="0" applyFont="1" applyFill="1" applyBorder="1" applyAlignment="1" applyProtection="1">
      <alignment horizontal="left" vertical="center" wrapText="1"/>
    </xf>
    <xf numFmtId="0" fontId="19" fillId="41" borderId="57" xfId="0" applyFont="1" applyFill="1" applyBorder="1" applyAlignment="1" applyProtection="1">
      <alignment horizontal="left" vertical="center" wrapText="1"/>
    </xf>
    <xf numFmtId="0" fontId="48" fillId="41" borderId="18" xfId="0" applyFont="1" applyFill="1" applyBorder="1" applyAlignment="1" applyProtection="1">
      <alignment horizontal="left" vertical="center" wrapText="1"/>
    </xf>
    <xf numFmtId="0" fontId="19" fillId="41" borderId="212" xfId="0" applyFont="1" applyFill="1" applyBorder="1" applyAlignment="1" applyProtection="1">
      <alignment horizontal="center" vertical="center" wrapText="1"/>
    </xf>
    <xf numFmtId="0" fontId="52" fillId="41" borderId="0" xfId="0" applyFont="1" applyFill="1" applyBorder="1" applyAlignment="1" applyProtection="1">
      <alignment horizontal="left" vertical="center" wrapText="1"/>
    </xf>
    <xf numFmtId="0" fontId="39" fillId="0" borderId="213" xfId="0" applyFont="1" applyFill="1" applyBorder="1" applyAlignment="1" applyProtection="1">
      <alignment horizontal="left" vertical="center" wrapText="1"/>
    </xf>
    <xf numFmtId="0" fontId="39" fillId="0" borderId="215" xfId="0" applyFont="1" applyFill="1" applyBorder="1" applyAlignment="1" applyProtection="1">
      <alignment horizontal="left" vertical="center" wrapText="1"/>
    </xf>
    <xf numFmtId="0" fontId="39" fillId="0" borderId="214" xfId="0" applyFont="1" applyFill="1" applyBorder="1" applyAlignment="1" applyProtection="1">
      <alignment horizontal="left" vertical="center" wrapText="1"/>
    </xf>
    <xf numFmtId="0" fontId="39" fillId="0" borderId="216" xfId="0" applyFont="1" applyFill="1" applyBorder="1" applyAlignment="1" applyProtection="1">
      <alignment horizontal="left" vertical="center" wrapText="1"/>
    </xf>
    <xf numFmtId="0" fontId="8" fillId="37" borderId="52" xfId="0" applyFont="1" applyFill="1" applyBorder="1" applyAlignment="1" applyProtection="1">
      <alignment horizontal="center" vertical="center"/>
    </xf>
    <xf numFmtId="0" fontId="8" fillId="37" borderId="53" xfId="0" applyFont="1" applyFill="1" applyBorder="1" applyAlignment="1" applyProtection="1">
      <alignment horizontal="center" vertical="center"/>
    </xf>
    <xf numFmtId="0" fontId="8" fillId="37" borderId="54" xfId="0" applyFont="1" applyFill="1" applyBorder="1" applyAlignment="1" applyProtection="1">
      <alignment horizontal="center" vertical="center"/>
    </xf>
    <xf numFmtId="0" fontId="8" fillId="37" borderId="55" xfId="0" applyFont="1" applyFill="1" applyBorder="1" applyAlignment="1" applyProtection="1">
      <alignment horizontal="center" vertical="center"/>
    </xf>
    <xf numFmtId="0" fontId="19" fillId="39" borderId="146" xfId="0" applyFont="1" applyFill="1" applyBorder="1" applyAlignment="1" applyProtection="1">
      <alignment horizontal="left" vertical="center" wrapText="1"/>
    </xf>
    <xf numFmtId="0" fontId="48" fillId="39" borderId="147" xfId="0" applyFont="1" applyFill="1" applyBorder="1" applyAlignment="1" applyProtection="1">
      <alignment horizontal="left" vertical="center" wrapText="1"/>
    </xf>
    <xf numFmtId="0" fontId="66" fillId="36" borderId="0" xfId="0" applyFont="1" applyFill="1" applyBorder="1" applyAlignment="1" applyProtection="1">
      <alignment horizontal="left" vertical="top" wrapText="1"/>
    </xf>
    <xf numFmtId="0" fontId="19" fillId="39" borderId="148" xfId="0" applyFont="1" applyFill="1" applyBorder="1" applyAlignment="1" applyProtection="1">
      <alignment horizontal="left" vertical="center" wrapText="1"/>
    </xf>
    <xf numFmtId="0" fontId="48" fillId="39" borderId="149" xfId="0" applyFont="1" applyFill="1" applyBorder="1" applyAlignment="1" applyProtection="1">
      <alignment horizontal="left" vertical="center" wrapText="1"/>
    </xf>
    <xf numFmtId="0" fontId="182" fillId="36" borderId="0" xfId="0" applyFont="1" applyFill="1" applyBorder="1" applyAlignment="1" applyProtection="1">
      <alignment horizontal="left" vertical="center" wrapText="1"/>
    </xf>
    <xf numFmtId="0" fontId="19" fillId="37" borderId="212" xfId="0" applyFont="1" applyFill="1" applyBorder="1" applyAlignment="1" applyProtection="1">
      <alignment horizontal="center" vertical="center" wrapText="1"/>
    </xf>
    <xf numFmtId="0" fontId="52" fillId="37" borderId="0" xfId="0" applyFont="1" applyFill="1" applyBorder="1" applyAlignment="1" applyProtection="1">
      <alignment horizontal="left" vertical="center" wrapText="1"/>
    </xf>
    <xf numFmtId="0" fontId="165" fillId="38" borderId="153" xfId="1" applyFont="1" applyFill="1" applyBorder="1" applyAlignment="1" applyProtection="1">
      <alignment horizontal="left" vertical="center"/>
    </xf>
    <xf numFmtId="0" fontId="165" fillId="38" borderId="0" xfId="1" applyFont="1" applyFill="1" applyBorder="1" applyAlignment="1" applyProtection="1">
      <alignment horizontal="left" vertical="center"/>
    </xf>
    <xf numFmtId="0" fontId="165" fillId="38" borderId="209" xfId="1" applyFont="1" applyFill="1" applyBorder="1" applyAlignment="1" applyProtection="1">
      <alignment horizontal="left" vertical="center"/>
    </xf>
    <xf numFmtId="0" fontId="72" fillId="36" borderId="0" xfId="0" applyFont="1" applyFill="1" applyBorder="1" applyAlignment="1" applyProtection="1">
      <alignment horizontal="right" vertical="top" wrapText="1"/>
    </xf>
    <xf numFmtId="10" fontId="72" fillId="36" borderId="0" xfId="0" applyNumberFormat="1" applyFont="1" applyFill="1" applyAlignment="1">
      <alignment horizontal="left" vertical="top"/>
    </xf>
    <xf numFmtId="0" fontId="8" fillId="37" borderId="42" xfId="0" applyFont="1" applyFill="1" applyBorder="1" applyAlignment="1" applyProtection="1">
      <alignment horizontal="left" vertical="center" wrapText="1"/>
    </xf>
    <xf numFmtId="0" fontId="50" fillId="37" borderId="43" xfId="0" applyFont="1" applyFill="1" applyBorder="1" applyAlignment="1" applyProtection="1">
      <alignment horizontal="left" vertical="center" wrapText="1"/>
    </xf>
    <xf numFmtId="0" fontId="50" fillId="37" borderId="44" xfId="0" applyFont="1" applyFill="1" applyBorder="1" applyAlignment="1" applyProtection="1">
      <alignment horizontal="left" vertical="center" wrapText="1"/>
    </xf>
    <xf numFmtId="0" fontId="48" fillId="41" borderId="56" xfId="0" applyFont="1" applyFill="1" applyBorder="1" applyAlignment="1" applyProtection="1">
      <alignment horizontal="left" vertical="center" wrapText="1"/>
    </xf>
    <xf numFmtId="0" fontId="48" fillId="41" borderId="122" xfId="0" applyFont="1" applyFill="1" applyBorder="1" applyAlignment="1" applyProtection="1">
      <alignment horizontal="left" vertical="center" wrapText="1"/>
    </xf>
    <xf numFmtId="0" fontId="8" fillId="37" borderId="45" xfId="0" applyFont="1" applyFill="1" applyBorder="1" applyAlignment="1" applyProtection="1">
      <alignment horizontal="left" vertical="center" wrapText="1"/>
    </xf>
    <xf numFmtId="0" fontId="50" fillId="37" borderId="46" xfId="0" applyFont="1" applyFill="1" applyBorder="1" applyAlignment="1" applyProtection="1">
      <alignment horizontal="left" vertical="center" wrapText="1"/>
    </xf>
    <xf numFmtId="0" fontId="50" fillId="37" borderId="49" xfId="0" applyFont="1" applyFill="1" applyBorder="1" applyAlignment="1" applyProtection="1">
      <alignment horizontal="left" vertical="center" wrapText="1"/>
    </xf>
    <xf numFmtId="0" fontId="8" fillId="37" borderId="47" xfId="0" applyFont="1" applyFill="1" applyBorder="1" applyAlignment="1" applyProtection="1">
      <alignment horizontal="left" vertical="center" wrapText="1"/>
    </xf>
    <xf numFmtId="0" fontId="50" fillId="37" borderId="48" xfId="0" applyFont="1" applyFill="1" applyBorder="1" applyAlignment="1" applyProtection="1">
      <alignment horizontal="left" vertical="center" wrapText="1"/>
    </xf>
    <xf numFmtId="0" fontId="50" fillId="37" borderId="50" xfId="0" applyFont="1" applyFill="1" applyBorder="1" applyAlignment="1" applyProtection="1">
      <alignment horizontal="left" vertical="center" wrapText="1"/>
    </xf>
    <xf numFmtId="0" fontId="50" fillId="37" borderId="33" xfId="0" applyFont="1" applyFill="1" applyBorder="1" applyAlignment="1" applyProtection="1">
      <alignment horizontal="center" vertical="center"/>
    </xf>
    <xf numFmtId="0" fontId="50" fillId="37" borderId="35" xfId="0" applyFont="1" applyFill="1" applyBorder="1" applyAlignment="1" applyProtection="1">
      <alignment horizontal="center" vertical="center"/>
    </xf>
    <xf numFmtId="0" fontId="19" fillId="39" borderId="23" xfId="0" applyFont="1" applyFill="1" applyBorder="1" applyAlignment="1" applyProtection="1">
      <alignment horizontal="left" vertical="center" wrapText="1"/>
    </xf>
    <xf numFmtId="0" fontId="48" fillId="39" borderId="128" xfId="0" applyFont="1" applyFill="1" applyBorder="1" applyAlignment="1" applyProtection="1">
      <alignment horizontal="left" vertical="center" wrapText="1"/>
    </xf>
    <xf numFmtId="0" fontId="8" fillId="41" borderId="42" xfId="0" applyFont="1" applyFill="1" applyBorder="1" applyAlignment="1" applyProtection="1">
      <alignment horizontal="left" vertical="center" wrapText="1"/>
    </xf>
    <xf numFmtId="0" fontId="50" fillId="41" borderId="43" xfId="0" applyFont="1" applyFill="1" applyBorder="1" applyAlignment="1" applyProtection="1">
      <alignment horizontal="left" vertical="center" wrapText="1"/>
    </xf>
    <xf numFmtId="0" fontId="50" fillId="41" borderId="44" xfId="0" applyFont="1" applyFill="1" applyBorder="1" applyAlignment="1" applyProtection="1">
      <alignment horizontal="left" vertical="center" wrapText="1"/>
    </xf>
    <xf numFmtId="0" fontId="19" fillId="39" borderId="59" xfId="0" applyFont="1" applyFill="1" applyBorder="1" applyAlignment="1" applyProtection="1">
      <alignment horizontal="left" vertical="top" wrapText="1"/>
    </xf>
    <xf numFmtId="0" fontId="19" fillId="39" borderId="60" xfId="0" applyFont="1" applyFill="1" applyBorder="1" applyAlignment="1" applyProtection="1">
      <alignment horizontal="left" vertical="top" wrapText="1"/>
    </xf>
    <xf numFmtId="0" fontId="19" fillId="39" borderId="129" xfId="0" applyFont="1" applyFill="1" applyBorder="1" applyAlignment="1" applyProtection="1">
      <alignment horizontal="left" vertical="top" wrapText="1"/>
    </xf>
    <xf numFmtId="0" fontId="19" fillId="39" borderId="130" xfId="0" applyFont="1" applyFill="1" applyBorder="1" applyAlignment="1" applyProtection="1">
      <alignment horizontal="left" vertical="center" wrapText="1"/>
    </xf>
    <xf numFmtId="0" fontId="48" fillId="39" borderId="131" xfId="0" applyFont="1" applyFill="1" applyBorder="1" applyAlignment="1" applyProtection="1">
      <alignment horizontal="left" vertical="center" wrapText="1"/>
    </xf>
    <xf numFmtId="0" fontId="19" fillId="41" borderId="242" xfId="0" applyFont="1" applyFill="1" applyBorder="1" applyAlignment="1" applyProtection="1">
      <alignment horizontal="left" vertical="center" wrapText="1"/>
    </xf>
    <xf numFmtId="0" fontId="19" fillId="41" borderId="243" xfId="0" applyFont="1" applyFill="1" applyBorder="1" applyAlignment="1" applyProtection="1">
      <alignment horizontal="left" vertical="center" wrapText="1"/>
    </xf>
    <xf numFmtId="0" fontId="173" fillId="36" borderId="0" xfId="0" applyFont="1" applyFill="1" applyBorder="1" applyAlignment="1" applyProtection="1">
      <alignment horizontal="justify" vertical="center" wrapText="1"/>
    </xf>
    <xf numFmtId="0" fontId="6" fillId="10" borderId="236" xfId="0" applyFont="1" applyFill="1" applyBorder="1" applyAlignment="1">
      <alignment horizontal="center" vertical="center"/>
    </xf>
    <xf numFmtId="0" fontId="6" fillId="10" borderId="237" xfId="0" applyFont="1" applyFill="1" applyBorder="1" applyAlignment="1">
      <alignment horizontal="center" vertical="center"/>
    </xf>
    <xf numFmtId="0" fontId="6" fillId="10" borderId="238" xfId="0" applyFont="1" applyFill="1" applyBorder="1" applyAlignment="1">
      <alignment horizontal="center" vertical="center"/>
    </xf>
    <xf numFmtId="0" fontId="75" fillId="10" borderId="58" xfId="0" applyFont="1" applyFill="1" applyBorder="1" applyAlignment="1">
      <alignment horizontal="center" vertical="center"/>
    </xf>
    <xf numFmtId="0" fontId="75" fillId="10" borderId="33" xfId="0" applyFont="1" applyFill="1" applyBorder="1" applyAlignment="1">
      <alignment horizontal="center" vertical="center"/>
    </xf>
    <xf numFmtId="0" fontId="75" fillId="10" borderId="34" xfId="0" applyFont="1" applyFill="1" applyBorder="1" applyAlignment="1">
      <alignment horizontal="center" vertical="center"/>
    </xf>
    <xf numFmtId="0" fontId="75" fillId="10" borderId="35" xfId="0" applyFont="1" applyFill="1" applyBorder="1" applyAlignment="1">
      <alignment horizontal="center" vertical="center"/>
    </xf>
    <xf numFmtId="0" fontId="75" fillId="0" borderId="58" xfId="0" applyFont="1" applyFill="1" applyBorder="1" applyAlignment="1">
      <alignment horizontal="left"/>
    </xf>
    <xf numFmtId="0" fontId="141" fillId="0" borderId="58" xfId="0" applyFont="1" applyFill="1" applyBorder="1" applyAlignment="1">
      <alignment horizontal="left" vertical="center" wrapText="1"/>
    </xf>
    <xf numFmtId="0" fontId="14" fillId="36" borderId="0" xfId="1" applyFont="1" applyFill="1" applyBorder="1" applyAlignment="1" applyProtection="1">
      <alignment horizontal="left"/>
    </xf>
    <xf numFmtId="0" fontId="6" fillId="10" borderId="33" xfId="0" applyFont="1" applyFill="1" applyBorder="1" applyAlignment="1">
      <alignment horizontal="left" vertical="center"/>
    </xf>
    <xf numFmtId="0" fontId="6" fillId="10" borderId="35" xfId="0" applyFont="1" applyFill="1" applyBorder="1" applyAlignment="1">
      <alignment horizontal="left" vertical="center"/>
    </xf>
    <xf numFmtId="0" fontId="7" fillId="37" borderId="0" xfId="0" applyFont="1" applyFill="1" applyBorder="1" applyAlignment="1">
      <alignment horizontal="left" vertical="center"/>
    </xf>
    <xf numFmtId="0" fontId="7" fillId="36" borderId="0" xfId="0" applyFont="1" applyFill="1" applyBorder="1" applyAlignment="1">
      <alignment horizontal="left" vertical="center"/>
    </xf>
    <xf numFmtId="0" fontId="141" fillId="10" borderId="58" xfId="0" applyFont="1" applyFill="1" applyBorder="1" applyAlignment="1">
      <alignment horizontal="center" vertical="center" wrapText="1"/>
    </xf>
    <xf numFmtId="0" fontId="22" fillId="37" borderId="0" xfId="0" applyFont="1" applyFill="1" applyBorder="1" applyAlignment="1">
      <alignment horizontal="left" vertical="center"/>
    </xf>
    <xf numFmtId="0" fontId="6" fillId="36" borderId="157" xfId="0" applyFont="1" applyFill="1" applyBorder="1" applyAlignment="1" applyProtection="1">
      <alignment horizontal="left" vertical="top" wrapText="1"/>
    </xf>
    <xf numFmtId="0" fontId="75" fillId="10" borderId="58" xfId="0" applyFont="1" applyFill="1" applyBorder="1" applyAlignment="1">
      <alignment horizontal="center" vertical="center" wrapText="1"/>
    </xf>
    <xf numFmtId="0" fontId="141" fillId="0" borderId="58" xfId="0" applyFont="1" applyFill="1" applyBorder="1" applyAlignment="1">
      <alignment horizontal="right" vertical="center" wrapText="1"/>
    </xf>
    <xf numFmtId="0" fontId="113" fillId="25" borderId="117" xfId="0" applyFont="1" applyFill="1" applyBorder="1" applyAlignment="1">
      <alignment horizontal="center" vertical="center"/>
    </xf>
    <xf numFmtId="0" fontId="113" fillId="25" borderId="245" xfId="0" applyFont="1" applyFill="1" applyBorder="1" applyAlignment="1">
      <alignment horizontal="center" vertical="center"/>
    </xf>
    <xf numFmtId="0" fontId="113" fillId="25" borderId="246" xfId="0" applyFont="1" applyFill="1" applyBorder="1" applyAlignment="1">
      <alignment horizontal="center" vertical="center"/>
    </xf>
    <xf numFmtId="0" fontId="113" fillId="25" borderId="244" xfId="0" applyFont="1" applyFill="1" applyBorder="1" applyAlignment="1">
      <alignment horizontal="center" vertical="center" wrapText="1"/>
    </xf>
    <xf numFmtId="0" fontId="113" fillId="25" borderId="182" xfId="0" applyFont="1" applyFill="1" applyBorder="1" applyAlignment="1">
      <alignment horizontal="center" vertical="center" wrapText="1"/>
    </xf>
    <xf numFmtId="0" fontId="113" fillId="21" borderId="244" xfId="0" applyFont="1" applyFill="1" applyBorder="1" applyAlignment="1">
      <alignment horizontal="center" vertical="center" wrapText="1"/>
    </xf>
    <xf numFmtId="0" fontId="113" fillId="21" borderId="182" xfId="0" applyFont="1" applyFill="1" applyBorder="1" applyAlignment="1">
      <alignment horizontal="center" vertical="center" wrapText="1"/>
    </xf>
    <xf numFmtId="0" fontId="11" fillId="0" borderId="135" xfId="0" applyFont="1" applyFill="1" applyBorder="1" applyAlignment="1" applyProtection="1">
      <alignment horizontal="left" vertical="center" wrapText="1"/>
    </xf>
    <xf numFmtId="0" fontId="11" fillId="0" borderId="136" xfId="0" applyFont="1" applyFill="1" applyBorder="1" applyAlignment="1" applyProtection="1">
      <alignment horizontal="left" vertical="center" wrapText="1"/>
    </xf>
    <xf numFmtId="0" fontId="11" fillId="0" borderId="137" xfId="0" applyFont="1" applyFill="1" applyBorder="1" applyAlignment="1" applyProtection="1">
      <alignment horizontal="left" vertical="center" wrapText="1"/>
    </xf>
    <xf numFmtId="0" fontId="113" fillId="31" borderId="116" xfId="0" applyFont="1" applyFill="1" applyBorder="1" applyAlignment="1">
      <alignment horizontal="center" vertical="center" wrapText="1"/>
    </xf>
    <xf numFmtId="0" fontId="113" fillId="31" borderId="65" xfId="0" applyFont="1" applyFill="1" applyBorder="1" applyAlignment="1">
      <alignment horizontal="center" vertical="center" wrapText="1"/>
    </xf>
    <xf numFmtId="0" fontId="113" fillId="31" borderId="80" xfId="0" applyFont="1" applyFill="1" applyBorder="1" applyAlignment="1">
      <alignment horizontal="center" vertical="center"/>
    </xf>
    <xf numFmtId="0" fontId="113" fillId="31" borderId="81" xfId="0" applyFont="1" applyFill="1" applyBorder="1" applyAlignment="1">
      <alignment horizontal="center" vertical="center"/>
    </xf>
    <xf numFmtId="0" fontId="113" fillId="31" borderId="76" xfId="0" applyFont="1" applyFill="1" applyBorder="1" applyAlignment="1">
      <alignment horizontal="center" vertical="center"/>
    </xf>
    <xf numFmtId="0" fontId="113" fillId="25" borderId="101" xfId="0" applyFont="1" applyFill="1" applyBorder="1" applyAlignment="1">
      <alignment horizontal="center" vertical="center"/>
    </xf>
    <xf numFmtId="0" fontId="113" fillId="25" borderId="102" xfId="0" applyFont="1" applyFill="1" applyBorder="1" applyAlignment="1">
      <alignment horizontal="center" vertical="center"/>
    </xf>
    <xf numFmtId="0" fontId="113" fillId="25" borderId="103" xfId="0" applyFont="1" applyFill="1" applyBorder="1" applyAlignment="1">
      <alignment horizontal="center" vertical="center"/>
    </xf>
    <xf numFmtId="0" fontId="113" fillId="25" borderId="71" xfId="0" applyFont="1" applyFill="1" applyBorder="1" applyAlignment="1">
      <alignment horizontal="center" vertical="center" wrapText="1"/>
    </xf>
    <xf numFmtId="0" fontId="113" fillId="25" borderId="65" xfId="0" applyFont="1" applyFill="1" applyBorder="1" applyAlignment="1">
      <alignment horizontal="center" vertical="center" wrapText="1"/>
    </xf>
    <xf numFmtId="0" fontId="113" fillId="31" borderId="117" xfId="0" applyFont="1" applyFill="1" applyBorder="1" applyAlignment="1">
      <alignment horizontal="center" vertical="center"/>
    </xf>
    <xf numFmtId="0" fontId="113" fillId="31" borderId="118" xfId="0" applyFont="1" applyFill="1" applyBorder="1" applyAlignment="1">
      <alignment horizontal="center" vertical="center"/>
    </xf>
    <xf numFmtId="0" fontId="113" fillId="31" borderId="119" xfId="0" applyFont="1" applyFill="1" applyBorder="1" applyAlignment="1">
      <alignment horizontal="center" vertical="center"/>
    </xf>
    <xf numFmtId="0" fontId="113" fillId="25" borderId="99" xfId="0" applyFont="1" applyFill="1" applyBorder="1" applyAlignment="1">
      <alignment horizontal="center" vertical="center"/>
    </xf>
    <xf numFmtId="0" fontId="113" fillId="25" borderId="65" xfId="0" applyFont="1" applyFill="1" applyBorder="1" applyAlignment="1">
      <alignment horizontal="center" vertical="center"/>
    </xf>
    <xf numFmtId="0" fontId="113" fillId="25" borderId="89" xfId="0" applyFont="1" applyFill="1" applyBorder="1" applyAlignment="1">
      <alignment horizontal="center" vertical="center"/>
    </xf>
    <xf numFmtId="0" fontId="113" fillId="25" borderId="91" xfId="0" applyFont="1" applyFill="1" applyBorder="1" applyAlignment="1">
      <alignment horizontal="center" vertical="center"/>
    </xf>
    <xf numFmtId="0" fontId="113" fillId="25" borderId="92" xfId="0" applyFont="1" applyFill="1" applyBorder="1" applyAlignment="1">
      <alignment horizontal="center" vertical="center"/>
    </xf>
    <xf numFmtId="0" fontId="113" fillId="25" borderId="80" xfId="0" applyFont="1" applyFill="1" applyBorder="1" applyAlignment="1">
      <alignment horizontal="center" vertical="center"/>
    </xf>
    <xf numFmtId="0" fontId="113" fillId="25" borderId="81" xfId="0" applyFont="1" applyFill="1" applyBorder="1" applyAlignment="1">
      <alignment horizontal="center" vertical="center"/>
    </xf>
    <xf numFmtId="0" fontId="113" fillId="25" borderId="76" xfId="0" applyFont="1" applyFill="1" applyBorder="1" applyAlignment="1">
      <alignment horizontal="center" vertical="center"/>
    </xf>
    <xf numFmtId="0" fontId="113" fillId="25" borderId="132" xfId="0" applyFont="1" applyFill="1" applyBorder="1" applyAlignment="1">
      <alignment horizontal="center" vertical="center"/>
    </xf>
    <xf numFmtId="0" fontId="113" fillId="25" borderId="233" xfId="0" applyFont="1" applyFill="1" applyBorder="1" applyAlignment="1">
      <alignment horizontal="center" vertical="center"/>
    </xf>
    <xf numFmtId="0" fontId="113" fillId="25" borderId="234" xfId="0" applyFont="1" applyFill="1" applyBorder="1" applyAlignment="1">
      <alignment horizontal="center" vertical="center"/>
    </xf>
    <xf numFmtId="0" fontId="113" fillId="25" borderId="217" xfId="0" applyFont="1" applyFill="1" applyBorder="1" applyAlignment="1">
      <alignment horizontal="center" vertical="center" wrapText="1"/>
    </xf>
  </cellXfs>
  <cellStyles count="14">
    <cellStyle name="Hipervínculo" xfId="1" builtinId="8"/>
    <cellStyle name="Hipervínculo 2" xfId="13"/>
    <cellStyle name="Input" xfId="2"/>
    <cellStyle name="Millares 2" xfId="3"/>
    <cellStyle name="Millares 2 2" xfId="4"/>
    <cellStyle name="Millares 3" xfId="5"/>
    <cellStyle name="Millares 3 2" xfId="6"/>
    <cellStyle name="Normal" xfId="0" builtinId="0"/>
    <cellStyle name="Normal 2" xfId="7"/>
    <cellStyle name="Normal 2 2" xfId="8"/>
    <cellStyle name="Normal 2 2 2" xfId="12"/>
    <cellStyle name="Normal 2 3" xfId="9"/>
    <cellStyle name="Normal 2 4" xfId="10"/>
    <cellStyle name="Normal 4" xfId="11"/>
  </cellStyles>
  <dxfs count="1149">
    <dxf>
      <fill>
        <patternFill>
          <bgColor theme="9" tint="0.79998168889431442"/>
        </patternFill>
      </fill>
    </dxf>
    <dxf>
      <fill>
        <patternFill>
          <bgColor theme="5" tint="0.79998168889431442"/>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69613B"/>
        </patternFill>
      </fill>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rgb="FF69613B"/>
        <name val="Cambria"/>
        <scheme val="none"/>
      </font>
      <fill>
        <patternFill>
          <bgColor theme="2" tint="-9.9948118533890809E-2"/>
        </patternFill>
      </fill>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color theme="0"/>
      </font>
      <fill>
        <patternFill>
          <fgColor theme="0"/>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0066CC"/>
        </patternFill>
      </fill>
    </dxf>
    <dxf>
      <font>
        <b/>
        <i val="0"/>
        <color theme="0"/>
      </font>
      <fill>
        <patternFill>
          <bgColor rgb="FF0066CC"/>
        </patternFill>
      </fill>
    </dxf>
    <dxf>
      <font>
        <b/>
        <i val="0"/>
        <color theme="0"/>
      </font>
      <fill>
        <patternFill>
          <bgColor rgb="FF0066CC"/>
        </patternFill>
      </fill>
    </dxf>
    <dxf>
      <font>
        <color theme="4" tint="-0.24994659260841701"/>
        <name val="Cambria"/>
        <scheme val="none"/>
      </font>
      <fill>
        <patternFill>
          <bgColor rgb="FFCCFFFF"/>
        </patternFill>
      </fill>
    </dxf>
    <dxf>
      <font>
        <b/>
        <i val="0"/>
        <color theme="0"/>
      </font>
      <fill>
        <patternFill>
          <bgColor rgb="FF0066CC"/>
        </patternFill>
      </fill>
    </dxf>
    <dxf>
      <font>
        <b/>
        <i val="0"/>
        <color theme="0"/>
      </font>
      <fill>
        <patternFill>
          <bgColor rgb="FF0066CC"/>
        </patternFill>
      </fill>
    </dxf>
    <dxf>
      <font>
        <b/>
        <i val="0"/>
        <color theme="0" tint="-0.499984740745262"/>
      </font>
      <fill>
        <patternFill>
          <bgColor theme="0"/>
        </patternFill>
      </fill>
      <border>
        <left/>
        <right style="thin">
          <color theme="0" tint="-0.499984740745262"/>
        </right>
        <top style="thin">
          <color theme="0" tint="-0.499984740745262"/>
        </top>
        <bottom style="thin">
          <color theme="0" tint="-0.499984740745262"/>
        </bottom>
      </border>
    </dxf>
    <dxf>
      <font>
        <color theme="0" tint="-0.499984740745262"/>
      </font>
      <fill>
        <patternFill patternType="none">
          <bgColor indexed="65"/>
        </patternFill>
      </fill>
      <border>
        <top style="thin">
          <color theme="0" tint="-0.499984740745262"/>
        </top>
        <bottom style="thin">
          <color theme="0" tint="-0.499984740745262"/>
        </bottom>
      </border>
    </dxf>
    <dxf>
      <font>
        <b/>
        <i val="0"/>
        <color theme="0"/>
      </font>
      <fill>
        <patternFill>
          <bgColor rgb="FF0066CC"/>
        </patternFill>
      </fill>
    </dxf>
    <dxf>
      <font>
        <b/>
        <i val="0"/>
        <color theme="0"/>
      </font>
      <fill>
        <patternFill>
          <bgColor rgb="FF0066CC"/>
        </patternFill>
      </fill>
    </dxf>
    <dxf>
      <font>
        <b/>
        <i val="0"/>
        <color theme="0"/>
      </font>
      <fill>
        <patternFill>
          <bgColor rgb="FF0066CC"/>
        </patternFill>
      </fill>
    </dxf>
    <dxf>
      <font>
        <b/>
        <i val="0"/>
        <color theme="0"/>
      </font>
      <fill>
        <patternFill>
          <bgColor rgb="FF0066CC"/>
        </patternFill>
      </fill>
    </dxf>
    <dxf>
      <font>
        <b/>
        <i val="0"/>
        <color theme="0"/>
      </font>
      <fill>
        <patternFill>
          <bgColor rgb="FF0066CC"/>
        </patternFill>
      </fill>
    </dxf>
    <dxf>
      <font>
        <b/>
        <i val="0"/>
        <color theme="0"/>
      </font>
      <fill>
        <patternFill>
          <bgColor rgb="FF69613B"/>
        </patternFill>
      </fill>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969696"/>
        </patternFill>
      </fill>
      <border>
        <left style="thin">
          <color theme="0"/>
        </left>
        <right style="thin">
          <color theme="0"/>
        </right>
        <top style="thin">
          <color theme="0"/>
        </top>
        <bottom style="thin">
          <color theme="0"/>
        </bottom>
      </border>
    </dxf>
    <dxf>
      <font>
        <b/>
        <i val="0"/>
        <color theme="0"/>
      </font>
      <fill>
        <patternFill>
          <bgColor rgb="FF969696"/>
        </patternFill>
      </fill>
      <border>
        <left/>
        <right style="thin">
          <color theme="0"/>
        </right>
        <top style="thin">
          <color theme="0"/>
        </top>
        <bottom style="thin">
          <color theme="0"/>
        </bottom>
      </border>
    </dxf>
    <dxf>
      <font>
        <b/>
        <i val="0"/>
        <color theme="0"/>
      </font>
      <fill>
        <patternFill>
          <bgColor rgb="FF969696"/>
        </patternFill>
      </fill>
      <border>
        <left style="thin">
          <color theme="0"/>
        </left>
        <right/>
        <top style="thin">
          <color theme="0"/>
        </top>
        <bottom style="thin">
          <color theme="0"/>
        </bottom>
      </border>
    </dxf>
    <dxf>
      <font>
        <b/>
        <i val="0"/>
        <color theme="0"/>
      </font>
      <fill>
        <patternFill>
          <bgColor rgb="FF69613B"/>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9" tint="0.79998168889431442"/>
        </patternFill>
      </fill>
    </dxf>
    <dxf>
      <fill>
        <patternFill patternType="none">
          <bgColor auto="1"/>
        </patternFill>
      </fill>
    </dxf>
    <dxf>
      <fill>
        <patternFill>
          <bgColor theme="9" tint="0.59996337778862885"/>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7" tint="0.79998168889431442"/>
        </patternFill>
      </fill>
    </dxf>
    <dxf>
      <fill>
        <patternFill>
          <bgColor theme="9" tint="0.59996337778862885"/>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59996337778862885"/>
        </patternFill>
      </fill>
    </dxf>
    <dxf>
      <fill>
        <patternFill>
          <bgColor theme="0"/>
        </patternFill>
      </fill>
    </dxf>
    <dxf>
      <fill>
        <patternFill>
          <bgColor indexed="47"/>
        </patternFill>
      </fill>
    </dxf>
    <dxf>
      <fill>
        <patternFill>
          <bgColor rgb="FFFFFFCC"/>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59996337778862885"/>
        </patternFill>
      </fill>
    </dxf>
    <dxf>
      <fill>
        <patternFill>
          <bgColor theme="0"/>
        </patternFill>
      </fill>
    </dxf>
    <dxf>
      <fill>
        <patternFill>
          <bgColor indexed="47"/>
        </patternFill>
      </fill>
    </dxf>
    <dxf>
      <fill>
        <patternFill>
          <bgColor indexed="47"/>
        </patternFill>
      </fill>
    </dxf>
    <dxf>
      <fill>
        <patternFill>
          <bgColor rgb="FFFFFFCC"/>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9" tint="0.79998168889431442"/>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ill>
        <patternFill patternType="solid">
          <bgColor theme="9"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9" tint="0.79998168889431442"/>
        </patternFill>
      </fill>
    </dxf>
    <dxf>
      <fill>
        <patternFill patternType="none">
          <bgColor auto="1"/>
        </patternFill>
      </fill>
    </dxf>
    <dxf>
      <fill>
        <patternFill patternType="none">
          <bgColor auto="1"/>
        </patternFill>
      </fill>
    </dxf>
    <dxf>
      <fill>
        <patternFill patternType="solid">
          <bgColor theme="9" tint="0.59996337778862885"/>
        </patternFill>
      </fill>
    </dxf>
    <dxf>
      <fill>
        <patternFill patternType="none">
          <bgColor auto="1"/>
        </patternFill>
      </fill>
    </dxf>
    <dxf>
      <fill>
        <patternFill patternType="solid">
          <bgColor theme="0"/>
        </patternFill>
      </fill>
    </dxf>
    <dxf>
      <fill>
        <patternFill>
          <bgColor theme="0"/>
        </patternFill>
      </fill>
    </dxf>
    <dxf>
      <fill>
        <patternFill>
          <bgColor theme="9" tint="0.59996337778862885"/>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39994506668294322"/>
        </patternFill>
      </fill>
    </dxf>
    <dxf>
      <fill>
        <patternFill>
          <bgColor theme="9" tint="0.79998168889431442"/>
        </patternFill>
      </fill>
    </dxf>
  </dxfs>
  <tableStyles count="0" defaultTableStyle="TableStyleMedium9" defaultPivotStyle="PivotStyleLight16"/>
  <colors>
    <mruColors>
      <color rgb="FFDDD9C4"/>
      <color rgb="FF69613B"/>
      <color rgb="FF666633"/>
      <color rgb="FFFFFFCC"/>
      <color rgb="FF99CCFF"/>
      <color rgb="FFCCCCFF"/>
      <color rgb="FFC0C0C0"/>
      <color rgb="FFF2F2F2"/>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chemeClr val="tx1">
                    <a:lumMod val="65000"/>
                    <a:lumOff val="35000"/>
                  </a:schemeClr>
                </a:solidFill>
                <a:latin typeface="Arial Narrow"/>
                <a:ea typeface="Arial Narrow"/>
                <a:cs typeface="Arial Narrow"/>
              </a:defRPr>
            </a:pPr>
            <a:r>
              <a:rPr lang="es-ES" sz="1050" b="0" i="0" u="none" strike="noStrike" baseline="0">
                <a:solidFill>
                  <a:schemeClr val="tx1">
                    <a:lumMod val="65000"/>
                    <a:lumOff val="35000"/>
                  </a:schemeClr>
                </a:solidFill>
                <a:latin typeface="Arial Narrow"/>
              </a:rPr>
              <a:t>HUELLA DE CARBONO DE ALCANCE 1+2</a:t>
            </a:r>
          </a:p>
          <a:p>
            <a:pPr>
              <a:defRPr sz="1050" b="0" i="0" u="none" strike="noStrike" baseline="0">
                <a:solidFill>
                  <a:schemeClr val="tx1">
                    <a:lumMod val="65000"/>
                    <a:lumOff val="35000"/>
                  </a:schemeClr>
                </a:solidFill>
                <a:latin typeface="Arial Narrow"/>
                <a:ea typeface="Arial Narrow"/>
                <a:cs typeface="Arial Narrow"/>
              </a:defRPr>
            </a:pPr>
            <a:r>
              <a:rPr lang="es-ES" sz="1050" b="0" i="0" u="none" strike="noStrike" baseline="0">
                <a:solidFill>
                  <a:schemeClr val="tx1">
                    <a:lumMod val="65000"/>
                    <a:lumOff val="35000"/>
                  </a:schemeClr>
                </a:solidFill>
                <a:latin typeface="Arial Narrow"/>
              </a:rPr>
              <a:t>(t CO</a:t>
            </a:r>
            <a:r>
              <a:rPr lang="es-ES" sz="1050" b="0" i="0" u="none" strike="noStrike" baseline="-25000">
                <a:solidFill>
                  <a:schemeClr val="tx1">
                    <a:lumMod val="65000"/>
                    <a:lumOff val="35000"/>
                  </a:schemeClr>
                </a:solidFill>
                <a:latin typeface="Arial Narrow"/>
              </a:rPr>
              <a:t>2 </a:t>
            </a:r>
            <a:r>
              <a:rPr lang="es-ES" sz="1050" b="0" i="0" u="none" strike="noStrike" baseline="0">
                <a:solidFill>
                  <a:schemeClr val="tx1">
                    <a:lumMod val="65000"/>
                    <a:lumOff val="35000"/>
                  </a:schemeClr>
                </a:solidFill>
                <a:latin typeface="Arial Narrow"/>
              </a:rPr>
              <a:t>e)</a:t>
            </a:r>
          </a:p>
        </c:rich>
      </c:tx>
      <c:layout>
        <c:manualLayout>
          <c:xMode val="edge"/>
          <c:yMode val="edge"/>
          <c:x val="0.33147484224046464"/>
          <c:y val="4.519774011299435E-2"/>
        </c:manualLayout>
      </c:layout>
      <c:overlay val="0"/>
      <c:spPr>
        <a:noFill/>
        <a:ln w="25400">
          <a:noFill/>
        </a:ln>
      </c:spPr>
    </c:title>
    <c:autoTitleDeleted val="0"/>
    <c:plotArea>
      <c:layout>
        <c:manualLayout>
          <c:layoutTarget val="inner"/>
          <c:xMode val="edge"/>
          <c:yMode val="edge"/>
          <c:x val="0.13292664732697887"/>
          <c:y val="0.39855829466457959"/>
          <c:w val="0.82214228484597318"/>
          <c:h val="0.38076256980331863"/>
        </c:manualLayout>
      </c:layout>
      <c:barChart>
        <c:barDir val="col"/>
        <c:grouping val="clustered"/>
        <c:varyColors val="0"/>
        <c:ser>
          <c:idx val="0"/>
          <c:order val="0"/>
          <c:spPr>
            <a:solidFill>
              <a:schemeClr val="accent2">
                <a:lumMod val="60000"/>
                <a:lumOff val="40000"/>
              </a:schemeClr>
            </a:solidFill>
          </c:spPr>
          <c:invertIfNegative val="0"/>
          <c:dPt>
            <c:idx val="0"/>
            <c:invertIfNegative val="0"/>
            <c:bubble3D val="0"/>
            <c:extLst>
              <c:ext xmlns:c16="http://schemas.microsoft.com/office/drawing/2014/chart" uri="{C3380CC4-5D6E-409C-BE32-E72D297353CC}">
                <c16:uniqueId val="{00000001-AF2A-4C97-A595-6F1A5F4AB9E1}"/>
              </c:ext>
            </c:extLst>
          </c:dPt>
          <c:dPt>
            <c:idx val="1"/>
            <c:invertIfNegative val="0"/>
            <c:bubble3D val="0"/>
            <c:spPr>
              <a:solidFill>
                <a:schemeClr val="accent4">
                  <a:lumMod val="60000"/>
                  <a:lumOff val="40000"/>
                </a:schemeClr>
              </a:solidFill>
            </c:spPr>
            <c:extLst>
              <c:ext xmlns:c16="http://schemas.microsoft.com/office/drawing/2014/chart" uri="{C3380CC4-5D6E-409C-BE32-E72D297353CC}">
                <c16:uniqueId val="{00000002-E762-40CC-8666-CED6DD08BF86}"/>
              </c:ext>
            </c:extLst>
          </c:dPt>
          <c:cat>
            <c:strRef>
              <c:f>Datos!$B$1062:$B$1063</c:f>
              <c:strCache>
                <c:ptCount val="2"/>
                <c:pt idx="0">
                  <c:v>Emisiones dir. (alcance 1)</c:v>
                </c:pt>
                <c:pt idx="1">
                  <c:v>Emisiones ind. electricidad (alcance 2)</c:v>
                </c:pt>
              </c:strCache>
            </c:strRef>
          </c:cat>
          <c:val>
            <c:numRef>
              <c:f>Datos!$D$1062:$D$1063</c:f>
              <c:numCache>
                <c:formatCode>#,##0.00</c:formatCode>
                <c:ptCount val="2"/>
                <c:pt idx="0">
                  <c:v>0</c:v>
                </c:pt>
                <c:pt idx="1">
                  <c:v>0</c:v>
                </c:pt>
              </c:numCache>
            </c:numRef>
          </c:val>
          <c:extLst>
            <c:ext xmlns:c16="http://schemas.microsoft.com/office/drawing/2014/chart" uri="{C3380CC4-5D6E-409C-BE32-E72D297353CC}">
              <c16:uniqueId val="{00000002-AF2A-4C97-A595-6F1A5F4AB9E1}"/>
            </c:ext>
          </c:extLst>
        </c:ser>
        <c:dLbls>
          <c:showLegendKey val="0"/>
          <c:showVal val="0"/>
          <c:showCatName val="0"/>
          <c:showSerName val="0"/>
          <c:showPercent val="0"/>
          <c:showBubbleSize val="0"/>
        </c:dLbls>
        <c:gapWidth val="150"/>
        <c:axId val="344222344"/>
        <c:axId val="344221952"/>
      </c:barChart>
      <c:catAx>
        <c:axId val="344222344"/>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chemeClr val="tx1">
                    <a:lumMod val="65000"/>
                    <a:lumOff val="35000"/>
                  </a:schemeClr>
                </a:solidFill>
                <a:latin typeface="Arial Narrow"/>
                <a:ea typeface="Arial Narrow"/>
                <a:cs typeface="Arial Narrow"/>
              </a:defRPr>
            </a:pPr>
            <a:endParaRPr lang="es-ES"/>
          </a:p>
        </c:txPr>
        <c:crossAx val="344221952"/>
        <c:crosses val="autoZero"/>
        <c:auto val="1"/>
        <c:lblAlgn val="ctr"/>
        <c:lblOffset val="100"/>
        <c:noMultiLvlLbl val="0"/>
      </c:catAx>
      <c:valAx>
        <c:axId val="344221952"/>
        <c:scaling>
          <c:orientation val="minMax"/>
          <c:min val="0"/>
        </c:scaling>
        <c:delete val="0"/>
        <c:axPos val="l"/>
        <c:majorGridlines>
          <c:spPr>
            <a:ln>
              <a:solidFill>
                <a:schemeClr val="tx1">
                  <a:lumMod val="65000"/>
                  <a:lumOff val="35000"/>
                  <a:alpha val="30000"/>
                </a:schemeClr>
              </a:solidFill>
            </a:ln>
          </c:spPr>
        </c:majorGridlines>
        <c:numFmt formatCode="#,##0.0" sourceLinked="0"/>
        <c:majorTickMark val="none"/>
        <c:minorTickMark val="none"/>
        <c:tickLblPos val="nextTo"/>
        <c:txPr>
          <a:bodyPr rot="0" vert="horz"/>
          <a:lstStyle/>
          <a:p>
            <a:pPr>
              <a:defRPr sz="800" b="0" i="0" u="none" strike="noStrike" baseline="0">
                <a:solidFill>
                  <a:schemeClr val="tx1">
                    <a:lumMod val="65000"/>
                    <a:lumOff val="35000"/>
                  </a:schemeClr>
                </a:solidFill>
                <a:latin typeface="Arial Narrow"/>
                <a:ea typeface="Arial Narrow"/>
                <a:cs typeface="Arial Narrow"/>
              </a:defRPr>
            </a:pPr>
            <a:endParaRPr lang="es-ES"/>
          </a:p>
        </c:txPr>
        <c:crossAx val="344222344"/>
        <c:crosses val="autoZero"/>
        <c:crossBetween val="between"/>
      </c:valAx>
    </c:plotArea>
    <c:plotVisOnly val="1"/>
    <c:dispBlanksAs val="gap"/>
    <c:showDLblsOverMax val="0"/>
  </c:chart>
  <c:spPr>
    <a:solidFill>
      <a:schemeClr val="bg1"/>
    </a:solidFill>
  </c:spPr>
  <c:txPr>
    <a:bodyPr/>
    <a:lstStyle/>
    <a:p>
      <a:pPr>
        <a:defRPr sz="1050" b="0" i="0" u="none" strike="noStrike" baseline="0">
          <a:solidFill>
            <a:srgbClr val="000000"/>
          </a:solidFill>
          <a:latin typeface="Arial Narrow"/>
          <a:ea typeface="Arial Narrow"/>
          <a:cs typeface="Arial Narrow"/>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s-ES" sz="1100" b="1" i="0" u="none" strike="noStrike" baseline="0">
                <a:solidFill>
                  <a:srgbClr val="808080"/>
                </a:solidFill>
                <a:latin typeface="Arial Narrow"/>
              </a:rPr>
              <a:t>Evolución emisiones absolutas </a:t>
            </a:r>
          </a:p>
          <a:p>
            <a:pPr>
              <a:defRPr sz="1000" b="0" i="0" u="none" strike="noStrike" baseline="0">
                <a:solidFill>
                  <a:srgbClr val="000000"/>
                </a:solidFill>
                <a:latin typeface="Arial Narrow"/>
                <a:ea typeface="Arial Narrow"/>
                <a:cs typeface="Arial Narrow"/>
              </a:defRPr>
            </a:pPr>
            <a:r>
              <a:rPr lang="es-ES" sz="1000" b="1" i="0" u="none" strike="noStrike" baseline="0">
                <a:solidFill>
                  <a:srgbClr val="808080"/>
                </a:solidFill>
                <a:latin typeface="Arial Narrow"/>
              </a:rPr>
              <a:t>t CO</a:t>
            </a:r>
            <a:r>
              <a:rPr lang="es-ES" sz="1000" b="1" i="0" u="none" strike="noStrike" baseline="-25000">
                <a:solidFill>
                  <a:srgbClr val="808080"/>
                </a:solidFill>
                <a:latin typeface="Arial Narrow"/>
              </a:rPr>
              <a:t>2</a:t>
            </a:r>
            <a:r>
              <a:rPr lang="es-ES" sz="1000" b="1" i="0" u="none" strike="noStrike" baseline="0">
                <a:solidFill>
                  <a:srgbClr val="808080"/>
                </a:solidFill>
                <a:latin typeface="Arial Narrow"/>
              </a:rPr>
              <a:t>eq</a:t>
            </a:r>
          </a:p>
        </c:rich>
      </c:tx>
      <c:overlay val="0"/>
      <c:spPr>
        <a:noFill/>
        <a:ln w="25400">
          <a:noFill/>
        </a:ln>
      </c:spPr>
    </c:title>
    <c:autoTitleDeleted val="0"/>
    <c:plotArea>
      <c:layout/>
      <c:barChart>
        <c:barDir val="col"/>
        <c:grouping val="clustered"/>
        <c:varyColors val="0"/>
        <c:ser>
          <c:idx val="1"/>
          <c:order val="0"/>
          <c:spPr>
            <a:solidFill>
              <a:srgbClr val="69613B"/>
            </a:solidFill>
          </c:spPr>
          <c:invertIfNegative val="0"/>
          <c:cat>
            <c:multiLvlStrRef>
              <c:f>Datos!$D$1107:$G$1107</c:f>
            </c:multiLvlStrRef>
          </c:cat>
          <c:val>
            <c:numRef>
              <c:f>Datos!$D$1108:$G$1108</c:f>
              <c:numCache>
                <c:formatCode>0.00</c:formatCode>
                <c:ptCount val="4"/>
                <c:pt idx="0">
                  <c:v>0</c:v>
                </c:pt>
                <c:pt idx="1">
                  <c:v>0</c:v>
                </c:pt>
                <c:pt idx="2">
                  <c:v>0</c:v>
                </c:pt>
                <c:pt idx="3">
                  <c:v>0</c:v>
                </c:pt>
              </c:numCache>
            </c:numRef>
          </c:val>
          <c:extLst>
            <c:ext xmlns:c16="http://schemas.microsoft.com/office/drawing/2014/chart" uri="{C3380CC4-5D6E-409C-BE32-E72D297353CC}">
              <c16:uniqueId val="{00000000-7375-4020-8F9A-BA1C7FCABC1E}"/>
            </c:ext>
          </c:extLst>
        </c:ser>
        <c:dLbls>
          <c:showLegendKey val="0"/>
          <c:showVal val="0"/>
          <c:showCatName val="0"/>
          <c:showSerName val="0"/>
          <c:showPercent val="0"/>
          <c:showBubbleSize val="0"/>
        </c:dLbls>
        <c:gapWidth val="150"/>
        <c:axId val="344219600"/>
        <c:axId val="344219992"/>
      </c:barChart>
      <c:catAx>
        <c:axId val="344219600"/>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808080"/>
                </a:solidFill>
                <a:latin typeface="Arial Narrow"/>
                <a:ea typeface="Arial Narrow"/>
                <a:cs typeface="Arial Narrow"/>
              </a:defRPr>
            </a:pPr>
            <a:endParaRPr lang="es-ES"/>
          </a:p>
        </c:txPr>
        <c:crossAx val="344219992"/>
        <c:crosses val="autoZero"/>
        <c:auto val="1"/>
        <c:lblAlgn val="ctr"/>
        <c:lblOffset val="100"/>
        <c:noMultiLvlLbl val="0"/>
      </c:catAx>
      <c:valAx>
        <c:axId val="344219992"/>
        <c:scaling>
          <c:orientation val="minMax"/>
          <c:min val="0"/>
        </c:scaling>
        <c:delete val="0"/>
        <c:axPos val="l"/>
        <c:majorGridlines>
          <c:spPr>
            <a:ln>
              <a:solidFill>
                <a:schemeClr val="tx1">
                  <a:lumMod val="65000"/>
                  <a:lumOff val="35000"/>
                  <a:alpha val="30000"/>
                </a:schemeClr>
              </a:solidFill>
            </a:ln>
          </c:spPr>
        </c:majorGridlines>
        <c:numFmt formatCode="#,##0.00" sourceLinked="0"/>
        <c:majorTickMark val="none"/>
        <c:minorTickMark val="none"/>
        <c:tickLblPos val="nextTo"/>
        <c:spPr>
          <a:ln w="9525">
            <a:solidFill>
              <a:schemeClr val="bg1">
                <a:lumMod val="50000"/>
              </a:schemeClr>
            </a:solidFill>
          </a:ln>
        </c:spPr>
        <c:txPr>
          <a:bodyPr rot="0" vert="horz"/>
          <a:lstStyle/>
          <a:p>
            <a:pPr>
              <a:defRPr sz="900" b="0" i="0" u="none" strike="noStrike" baseline="0">
                <a:solidFill>
                  <a:srgbClr val="808080"/>
                </a:solidFill>
                <a:latin typeface="Arial Narrow"/>
                <a:ea typeface="Arial Narrow"/>
                <a:cs typeface="Arial Narrow"/>
              </a:defRPr>
            </a:pPr>
            <a:endParaRPr lang="es-ES"/>
          </a:p>
        </c:txPr>
        <c:crossAx val="344219600"/>
        <c:crosses val="autoZero"/>
        <c:crossBetween val="between"/>
      </c:valAx>
    </c:plotArea>
    <c:plotVisOnly val="1"/>
    <c:dispBlanksAs val="zero"/>
    <c:showDLblsOverMax val="0"/>
  </c:chart>
  <c:txPr>
    <a:bodyPr/>
    <a:lstStyle/>
    <a:p>
      <a:pPr>
        <a:defRPr sz="1000" b="0" i="0" u="none" strike="noStrike" baseline="0">
          <a:solidFill>
            <a:srgbClr val="000000"/>
          </a:solidFill>
          <a:latin typeface="Arial Narrow"/>
          <a:ea typeface="Arial Narrow"/>
          <a:cs typeface="Arial Narrow"/>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050"/>
              <a:t>EMISIONES DIRECTAS (ALCANCE 1)</a:t>
            </a:r>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4826379593176896"/>
          <c:y val="0.28499312039220298"/>
          <c:w val="0.44736996619310732"/>
          <c:h val="0.62807054227240511"/>
        </c:manualLayout>
      </c:layout>
      <c:barChart>
        <c:barDir val="bar"/>
        <c:grouping val="clustered"/>
        <c:varyColors val="0"/>
        <c:ser>
          <c:idx val="0"/>
          <c:order val="0"/>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Datos!$D$1081:$D$1087</c:f>
              <c:strCache>
                <c:ptCount val="7"/>
                <c:pt idx="0">
                  <c:v>Instalaciones fijas</c:v>
                </c:pt>
                <c:pt idx="1">
                  <c:v>Transporte por carretera</c:v>
                </c:pt>
                <c:pt idx="2">
                  <c:v>Transporte ferroviario</c:v>
                </c:pt>
                <c:pt idx="3">
                  <c:v>Transporte marítimo</c:v>
                </c:pt>
                <c:pt idx="4">
                  <c:v>Transporte aéreo</c:v>
                </c:pt>
                <c:pt idx="5">
                  <c:v>Funcionamiento de maquinaria</c:v>
                </c:pt>
                <c:pt idx="6">
                  <c:v>Fugitivas - climatización, refrigeración y otros</c:v>
                </c:pt>
              </c:strCache>
            </c:strRef>
          </c:cat>
          <c:val>
            <c:numRef>
              <c:f>Datos!$K$1081:$K$1087</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8E4-4454-BFFF-2B4FB8750B1A}"/>
            </c:ext>
          </c:extLst>
        </c:ser>
        <c:dLbls>
          <c:showLegendKey val="0"/>
          <c:showVal val="0"/>
          <c:showCatName val="0"/>
          <c:showSerName val="0"/>
          <c:showPercent val="0"/>
          <c:showBubbleSize val="0"/>
        </c:dLbls>
        <c:gapWidth val="104"/>
        <c:axId val="1979451776"/>
        <c:axId val="1979455520"/>
      </c:barChart>
      <c:catAx>
        <c:axId val="1979451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979455520"/>
        <c:crosses val="autoZero"/>
        <c:auto val="1"/>
        <c:lblAlgn val="ctr"/>
        <c:lblOffset val="100"/>
        <c:noMultiLvlLbl val="0"/>
      </c:catAx>
      <c:valAx>
        <c:axId val="1979455520"/>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979451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050" b="0" i="0" baseline="0">
                <a:effectLst/>
              </a:rPr>
              <a:t>EMISIONES INDIRECTAS POR ELECTRICIDAD Y OTRAS (ALCANCE 2)</a:t>
            </a:r>
            <a:endParaRPr lang="es-ES" sz="9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4683410040549032"/>
          <c:y val="0.39795948939084286"/>
          <c:w val="0.45110358010158164"/>
          <c:h val="0.55111441625560409"/>
        </c:manualLayout>
      </c:layout>
      <c:barChart>
        <c:barDir val="bar"/>
        <c:grouping val="clustered"/>
        <c:varyColors val="0"/>
        <c:ser>
          <c:idx val="0"/>
          <c:order val="0"/>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Datos!$D$1090:$D$1092</c:f>
              <c:strCache>
                <c:ptCount val="3"/>
                <c:pt idx="0">
                  <c:v>Electricidad edificios</c:v>
                </c:pt>
                <c:pt idx="1">
                  <c:v>Electricidad vehículos</c:v>
                </c:pt>
                <c:pt idx="2">
                  <c:v>Calor, vapor, frío, aire comprimido</c:v>
                </c:pt>
              </c:strCache>
            </c:strRef>
          </c:cat>
          <c:val>
            <c:numRef>
              <c:f>Datos!$K$1090:$K$1092</c:f>
              <c:numCache>
                <c:formatCode>0.0%</c:formatCode>
                <c:ptCount val="3"/>
                <c:pt idx="0">
                  <c:v>0</c:v>
                </c:pt>
                <c:pt idx="1">
                  <c:v>0</c:v>
                </c:pt>
                <c:pt idx="2">
                  <c:v>0</c:v>
                </c:pt>
              </c:numCache>
            </c:numRef>
          </c:val>
          <c:extLst>
            <c:ext xmlns:c16="http://schemas.microsoft.com/office/drawing/2014/chart" uri="{C3380CC4-5D6E-409C-BE32-E72D297353CC}">
              <c16:uniqueId val="{00000000-7388-460C-9596-DDC5B94B14F9}"/>
            </c:ext>
          </c:extLst>
        </c:ser>
        <c:dLbls>
          <c:showLegendKey val="0"/>
          <c:showVal val="0"/>
          <c:showCatName val="0"/>
          <c:showSerName val="0"/>
          <c:showPercent val="0"/>
          <c:showBubbleSize val="0"/>
        </c:dLbls>
        <c:gapWidth val="104"/>
        <c:axId val="1979446784"/>
        <c:axId val="1979444288"/>
      </c:barChart>
      <c:catAx>
        <c:axId val="1979446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979444288"/>
        <c:crosses val="autoZero"/>
        <c:auto val="1"/>
        <c:lblAlgn val="ctr"/>
        <c:lblOffset val="100"/>
        <c:noMultiLvlLbl val="0"/>
      </c:catAx>
      <c:valAx>
        <c:axId val="1979444288"/>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979446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s-ES" sz="1100" b="1" i="0" u="none" strike="noStrike" baseline="0">
                <a:solidFill>
                  <a:srgbClr val="808080"/>
                </a:solidFill>
                <a:latin typeface="Arial Narrow"/>
              </a:rPr>
              <a:t>Evolución emisiones absolutas </a:t>
            </a:r>
          </a:p>
          <a:p>
            <a:pPr>
              <a:defRPr sz="1000" b="0" i="0" u="none" strike="noStrike" baseline="0">
                <a:solidFill>
                  <a:srgbClr val="000000"/>
                </a:solidFill>
                <a:latin typeface="Arial Narrow"/>
                <a:ea typeface="Arial Narrow"/>
                <a:cs typeface="Arial Narrow"/>
              </a:defRPr>
            </a:pPr>
            <a:r>
              <a:rPr lang="es-ES" sz="1000" b="1" i="0" u="none" strike="noStrike" baseline="0">
                <a:solidFill>
                  <a:srgbClr val="808080"/>
                </a:solidFill>
                <a:latin typeface="Arial Narrow"/>
              </a:rPr>
              <a:t>t CO</a:t>
            </a:r>
            <a:r>
              <a:rPr lang="es-ES" sz="1000" b="1" i="0" u="none" strike="noStrike" baseline="-25000">
                <a:solidFill>
                  <a:srgbClr val="808080"/>
                </a:solidFill>
                <a:latin typeface="Arial Narrow"/>
              </a:rPr>
              <a:t>2</a:t>
            </a:r>
            <a:r>
              <a:rPr lang="es-ES" sz="1000" b="1" i="0" u="none" strike="noStrike" baseline="0">
                <a:solidFill>
                  <a:srgbClr val="808080"/>
                </a:solidFill>
                <a:latin typeface="Arial Narrow"/>
              </a:rPr>
              <a:t>eq</a:t>
            </a:r>
          </a:p>
        </c:rich>
      </c:tx>
      <c:overlay val="0"/>
      <c:spPr>
        <a:noFill/>
        <a:ln w="25400">
          <a:noFill/>
        </a:ln>
      </c:spPr>
    </c:title>
    <c:autoTitleDeleted val="0"/>
    <c:plotArea>
      <c:layout/>
      <c:barChart>
        <c:barDir val="col"/>
        <c:grouping val="clustered"/>
        <c:varyColors val="0"/>
        <c:ser>
          <c:idx val="1"/>
          <c:order val="0"/>
          <c:spPr>
            <a:solidFill>
              <a:srgbClr val="69613B"/>
            </a:solidFill>
          </c:spPr>
          <c:invertIfNegative val="0"/>
          <c:cat>
            <c:multiLvlStrRef>
              <c:f>Datos!$D$1107:$G$1107</c:f>
            </c:multiLvlStrRef>
          </c:cat>
          <c:val>
            <c:numRef>
              <c:f>Datos!$D$1108:$G$1108</c:f>
              <c:numCache>
                <c:formatCode>0.00</c:formatCode>
                <c:ptCount val="4"/>
                <c:pt idx="0">
                  <c:v>0</c:v>
                </c:pt>
                <c:pt idx="1">
                  <c:v>0</c:v>
                </c:pt>
                <c:pt idx="2">
                  <c:v>0</c:v>
                </c:pt>
                <c:pt idx="3">
                  <c:v>0</c:v>
                </c:pt>
              </c:numCache>
            </c:numRef>
          </c:val>
          <c:extLst>
            <c:ext xmlns:c16="http://schemas.microsoft.com/office/drawing/2014/chart" uri="{C3380CC4-5D6E-409C-BE32-E72D297353CC}">
              <c16:uniqueId val="{00000000-A105-4FEC-9BFE-1CB0C493158E}"/>
            </c:ext>
          </c:extLst>
        </c:ser>
        <c:dLbls>
          <c:showLegendKey val="0"/>
          <c:showVal val="0"/>
          <c:showCatName val="0"/>
          <c:showSerName val="0"/>
          <c:showPercent val="0"/>
          <c:showBubbleSize val="0"/>
        </c:dLbls>
        <c:gapWidth val="150"/>
        <c:axId val="344219600"/>
        <c:axId val="344219992"/>
      </c:barChart>
      <c:catAx>
        <c:axId val="344219600"/>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808080"/>
                </a:solidFill>
                <a:latin typeface="Arial Narrow"/>
                <a:ea typeface="Arial Narrow"/>
                <a:cs typeface="Arial Narrow"/>
              </a:defRPr>
            </a:pPr>
            <a:endParaRPr lang="es-ES"/>
          </a:p>
        </c:txPr>
        <c:crossAx val="344219992"/>
        <c:crosses val="autoZero"/>
        <c:auto val="1"/>
        <c:lblAlgn val="ctr"/>
        <c:lblOffset val="100"/>
        <c:noMultiLvlLbl val="0"/>
      </c:catAx>
      <c:valAx>
        <c:axId val="344219992"/>
        <c:scaling>
          <c:orientation val="minMax"/>
          <c:min val="0"/>
        </c:scaling>
        <c:delete val="0"/>
        <c:axPos val="l"/>
        <c:majorGridlines>
          <c:spPr>
            <a:ln>
              <a:solidFill>
                <a:schemeClr val="tx1">
                  <a:lumMod val="65000"/>
                  <a:lumOff val="35000"/>
                  <a:alpha val="30000"/>
                </a:schemeClr>
              </a:solidFill>
            </a:ln>
          </c:spPr>
        </c:majorGridlines>
        <c:numFmt formatCode="#,##0.00" sourceLinked="0"/>
        <c:majorTickMark val="none"/>
        <c:minorTickMark val="none"/>
        <c:tickLblPos val="nextTo"/>
        <c:spPr>
          <a:ln w="9525">
            <a:solidFill>
              <a:schemeClr val="bg1">
                <a:lumMod val="50000"/>
              </a:schemeClr>
            </a:solidFill>
          </a:ln>
        </c:spPr>
        <c:txPr>
          <a:bodyPr rot="0" vert="horz"/>
          <a:lstStyle/>
          <a:p>
            <a:pPr>
              <a:defRPr sz="900" b="0" i="0" u="none" strike="noStrike" baseline="0">
                <a:solidFill>
                  <a:srgbClr val="808080"/>
                </a:solidFill>
                <a:latin typeface="Arial Narrow"/>
                <a:ea typeface="Arial Narrow"/>
                <a:cs typeface="Arial Narrow"/>
              </a:defRPr>
            </a:pPr>
            <a:endParaRPr lang="es-ES"/>
          </a:p>
        </c:txPr>
        <c:crossAx val="344219600"/>
        <c:crosses val="autoZero"/>
        <c:crossBetween val="between"/>
      </c:valAx>
    </c:plotArea>
    <c:plotVisOnly val="1"/>
    <c:dispBlanksAs val="zero"/>
    <c:showDLblsOverMax val="0"/>
  </c:chart>
  <c:txPr>
    <a:bodyPr/>
    <a:lstStyle/>
    <a:p>
      <a:pPr>
        <a:defRPr sz="1000" b="0" i="0" u="none" strike="noStrike" baseline="0">
          <a:solidFill>
            <a:srgbClr val="000000"/>
          </a:solidFill>
          <a:latin typeface="Arial Narrow"/>
          <a:ea typeface="Arial Narrow"/>
          <a:cs typeface="Arial Narrow"/>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s-ES" sz="1200" b="1" i="0" u="none" strike="noStrike" baseline="0">
                <a:solidFill>
                  <a:srgbClr val="808080"/>
                </a:solidFill>
                <a:latin typeface="Arial Narrow"/>
              </a:rPr>
              <a:t>Comparación media del ratio de emisiones de dos trienios</a:t>
            </a:r>
          </a:p>
          <a:p>
            <a:pPr>
              <a:defRPr sz="1000" b="0" i="0" u="none" strike="noStrike" baseline="0">
                <a:solidFill>
                  <a:srgbClr val="000000"/>
                </a:solidFill>
                <a:latin typeface="Arial Narrow"/>
                <a:ea typeface="Arial Narrow"/>
                <a:cs typeface="Arial Narrow"/>
              </a:defRPr>
            </a:pPr>
            <a:r>
              <a:rPr lang="es-ES" sz="1000" b="1" i="0" u="none" strike="noStrike" baseline="0">
                <a:solidFill>
                  <a:srgbClr val="808080"/>
                </a:solidFill>
                <a:latin typeface="Arial Narrow"/>
              </a:rPr>
              <a:t>a = año de cálculo</a:t>
            </a:r>
          </a:p>
          <a:p>
            <a:pPr>
              <a:defRPr sz="1000" b="0" i="0" u="none" strike="noStrike" baseline="0">
                <a:solidFill>
                  <a:srgbClr val="000000"/>
                </a:solidFill>
                <a:latin typeface="Arial Narrow"/>
                <a:ea typeface="Arial Narrow"/>
                <a:cs typeface="Arial Narrow"/>
              </a:defRPr>
            </a:pPr>
            <a:r>
              <a:rPr lang="es-ES" sz="1050" b="1" i="0" u="none" strike="noStrike" baseline="0">
                <a:solidFill>
                  <a:srgbClr val="808080"/>
                </a:solidFill>
                <a:latin typeface="Arial Narrow"/>
              </a:rPr>
              <a:t>t CO</a:t>
            </a:r>
            <a:r>
              <a:rPr lang="es-ES" sz="1050" b="1" i="0" u="none" strike="noStrike" baseline="-25000">
                <a:solidFill>
                  <a:srgbClr val="808080"/>
                </a:solidFill>
                <a:latin typeface="Arial Narrow"/>
              </a:rPr>
              <a:t>2</a:t>
            </a:r>
            <a:r>
              <a:rPr lang="es-ES" sz="1050" b="1" i="0" u="none" strike="noStrike" baseline="0">
                <a:solidFill>
                  <a:srgbClr val="808080"/>
                </a:solidFill>
                <a:latin typeface="Arial Narrow"/>
              </a:rPr>
              <a:t>eq/hab</a:t>
            </a:r>
          </a:p>
        </c:rich>
      </c:tx>
      <c:overlay val="0"/>
      <c:spPr>
        <a:noFill/>
        <a:ln w="25400">
          <a:noFill/>
        </a:ln>
      </c:spPr>
    </c:title>
    <c:autoTitleDeleted val="0"/>
    <c:plotArea>
      <c:layout/>
      <c:lineChart>
        <c:grouping val="standard"/>
        <c:varyColors val="0"/>
        <c:ser>
          <c:idx val="1"/>
          <c:order val="0"/>
          <c:spPr>
            <a:ln w="22225">
              <a:solidFill>
                <a:schemeClr val="accent1"/>
              </a:solidFill>
            </a:ln>
          </c:spPr>
          <c:marker>
            <c:spPr>
              <a:solidFill>
                <a:srgbClr val="69613B"/>
              </a:solidFill>
              <a:ln>
                <a:noFill/>
              </a:ln>
            </c:spPr>
          </c:marker>
          <c:dPt>
            <c:idx val="1"/>
            <c:bubble3D val="0"/>
            <c:spPr>
              <a:ln w="22225">
                <a:solidFill>
                  <a:srgbClr val="69613B"/>
                </a:solidFill>
              </a:ln>
            </c:spPr>
            <c:extLst>
              <c:ext xmlns:c16="http://schemas.microsoft.com/office/drawing/2014/chart" uri="{C3380CC4-5D6E-409C-BE32-E72D297353CC}">
                <c16:uniqueId val="{00000001-89B5-4A0C-B501-5E03A98A23BF}"/>
              </c:ext>
            </c:extLst>
          </c:dPt>
          <c:cat>
            <c:strRef>
              <c:f>Datos!$C$1112:$C$1113</c:f>
              <c:strCache>
                <c:ptCount val="2"/>
                <c:pt idx="0">
                  <c:v>Promedio ratio trienio (a-3, a-2, a-1)</c:v>
                </c:pt>
                <c:pt idx="1">
                  <c:v>Promedio ratio trienio (a-2, a-1, a)</c:v>
                </c:pt>
              </c:strCache>
            </c:strRef>
          </c:cat>
          <c:val>
            <c:numRef>
              <c:f>Datos!$D$1112:$D$1113</c:f>
              <c:numCache>
                <c:formatCode>General</c:formatCode>
                <c:ptCount val="2"/>
                <c:pt idx="0" formatCode="0.0000">
                  <c:v>0</c:v>
                </c:pt>
                <c:pt idx="1">
                  <c:v>0</c:v>
                </c:pt>
              </c:numCache>
            </c:numRef>
          </c:val>
          <c:smooth val="0"/>
          <c:extLst>
            <c:ext xmlns:c16="http://schemas.microsoft.com/office/drawing/2014/chart" uri="{C3380CC4-5D6E-409C-BE32-E72D297353CC}">
              <c16:uniqueId val="{00000000-89B5-4A0C-B501-5E03A98A23BF}"/>
            </c:ext>
          </c:extLst>
        </c:ser>
        <c:dLbls>
          <c:showLegendKey val="0"/>
          <c:showVal val="0"/>
          <c:showCatName val="0"/>
          <c:showSerName val="0"/>
          <c:showPercent val="0"/>
          <c:showBubbleSize val="0"/>
        </c:dLbls>
        <c:marker val="1"/>
        <c:smooth val="0"/>
        <c:axId val="344220776"/>
        <c:axId val="344221168"/>
      </c:lineChart>
      <c:catAx>
        <c:axId val="344220776"/>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808080"/>
                </a:solidFill>
                <a:latin typeface="Arial Narrow"/>
                <a:ea typeface="Arial Narrow"/>
                <a:cs typeface="Arial Narrow"/>
              </a:defRPr>
            </a:pPr>
            <a:endParaRPr lang="es-ES"/>
          </a:p>
        </c:txPr>
        <c:crossAx val="344221168"/>
        <c:crosses val="autoZero"/>
        <c:auto val="1"/>
        <c:lblAlgn val="ctr"/>
        <c:lblOffset val="100"/>
        <c:noMultiLvlLbl val="0"/>
      </c:catAx>
      <c:valAx>
        <c:axId val="344221168"/>
        <c:scaling>
          <c:orientation val="minMax"/>
          <c:min val="0"/>
        </c:scaling>
        <c:delete val="0"/>
        <c:axPos val="l"/>
        <c:majorGridlines>
          <c:spPr>
            <a:ln>
              <a:solidFill>
                <a:schemeClr val="tx1">
                  <a:lumMod val="65000"/>
                  <a:lumOff val="35000"/>
                  <a:alpha val="30000"/>
                </a:schemeClr>
              </a:solidFill>
            </a:ln>
          </c:spPr>
        </c:majorGridlines>
        <c:numFmt formatCode="#,##0.00" sourceLinked="0"/>
        <c:majorTickMark val="none"/>
        <c:minorTickMark val="none"/>
        <c:tickLblPos val="nextTo"/>
        <c:spPr>
          <a:ln>
            <a:solidFill>
              <a:schemeClr val="bg1">
                <a:lumMod val="50000"/>
              </a:schemeClr>
            </a:solidFill>
          </a:ln>
        </c:spPr>
        <c:txPr>
          <a:bodyPr rot="0" vert="horz"/>
          <a:lstStyle/>
          <a:p>
            <a:pPr>
              <a:defRPr sz="900" b="0" i="0" u="none" strike="noStrike" baseline="0">
                <a:solidFill>
                  <a:srgbClr val="808080"/>
                </a:solidFill>
                <a:latin typeface="Arial Narrow"/>
                <a:ea typeface="Arial Narrow"/>
                <a:cs typeface="Arial Narrow"/>
              </a:defRPr>
            </a:pPr>
            <a:endParaRPr lang="es-ES"/>
          </a:p>
        </c:txPr>
        <c:crossAx val="344220776"/>
        <c:crosses val="autoZero"/>
        <c:crossBetween val="between"/>
      </c:valAx>
    </c:plotArea>
    <c:plotVisOnly val="1"/>
    <c:dispBlanksAs val="zero"/>
    <c:showDLblsOverMax val="0"/>
  </c:chart>
  <c:txPr>
    <a:bodyPr/>
    <a:lstStyle/>
    <a:p>
      <a:pPr>
        <a:defRPr sz="1000" b="0" i="0" u="none" strike="noStrike" baseline="0">
          <a:solidFill>
            <a:srgbClr val="000000"/>
          </a:solidFill>
          <a:latin typeface="Arial Narrow"/>
          <a:ea typeface="Arial Narrow"/>
          <a:cs typeface="Arial Narrow"/>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050"/>
              <a:t>EMISIONES DIRECTAS (ALCANCE 1)</a:t>
            </a: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4826379593176896"/>
          <c:y val="0.28499312039220298"/>
          <c:w val="0.44736996619310732"/>
          <c:h val="0.62807054227240511"/>
        </c:manualLayout>
      </c:layout>
      <c:barChart>
        <c:barDir val="bar"/>
        <c:grouping val="clustered"/>
        <c:varyColors val="0"/>
        <c:ser>
          <c:idx val="0"/>
          <c:order val="0"/>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Datos!$D$1081:$D$1087</c:f>
              <c:strCache>
                <c:ptCount val="7"/>
                <c:pt idx="0">
                  <c:v>Instalaciones fijas</c:v>
                </c:pt>
                <c:pt idx="1">
                  <c:v>Transporte por carretera</c:v>
                </c:pt>
                <c:pt idx="2">
                  <c:v>Transporte ferroviario</c:v>
                </c:pt>
                <c:pt idx="3">
                  <c:v>Transporte marítimo</c:v>
                </c:pt>
                <c:pt idx="4">
                  <c:v>Transporte aéreo</c:v>
                </c:pt>
                <c:pt idx="5">
                  <c:v>Funcionamiento de maquinaria</c:v>
                </c:pt>
                <c:pt idx="6">
                  <c:v>Fugitivas - climatización, refrigeración y otros</c:v>
                </c:pt>
              </c:strCache>
            </c:strRef>
          </c:cat>
          <c:val>
            <c:numRef>
              <c:f>Datos!$K$1081:$K$1087</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D26-43F4-8313-261C88DF9320}"/>
            </c:ext>
          </c:extLst>
        </c:ser>
        <c:dLbls>
          <c:showLegendKey val="0"/>
          <c:showVal val="0"/>
          <c:showCatName val="0"/>
          <c:showSerName val="0"/>
          <c:showPercent val="0"/>
          <c:showBubbleSize val="0"/>
        </c:dLbls>
        <c:gapWidth val="104"/>
        <c:axId val="1979451776"/>
        <c:axId val="1979455520"/>
      </c:barChart>
      <c:catAx>
        <c:axId val="1979451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979455520"/>
        <c:crosses val="autoZero"/>
        <c:auto val="1"/>
        <c:lblAlgn val="ctr"/>
        <c:lblOffset val="100"/>
        <c:noMultiLvlLbl val="0"/>
      </c:catAx>
      <c:valAx>
        <c:axId val="1979455520"/>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979451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sz="1050" b="0" i="0" baseline="0">
                <a:effectLst/>
              </a:rPr>
              <a:t>EMISIONES INDIRECTAS POR ELECTRICIDAD Y OTRAS (ALCANCE 2)</a:t>
            </a:r>
            <a:endParaRPr lang="es-ES" sz="9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4683410040549032"/>
          <c:y val="0.39795948939084286"/>
          <c:w val="0.45110358010158164"/>
          <c:h val="0.55111441625560409"/>
        </c:manualLayout>
      </c:layout>
      <c:barChart>
        <c:barDir val="bar"/>
        <c:grouping val="clustered"/>
        <c:varyColors val="0"/>
        <c:ser>
          <c:idx val="0"/>
          <c:order val="0"/>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Datos!$D$1090:$D$1092</c:f>
              <c:strCache>
                <c:ptCount val="3"/>
                <c:pt idx="0">
                  <c:v>Electricidad edificios</c:v>
                </c:pt>
                <c:pt idx="1">
                  <c:v>Electricidad vehículos</c:v>
                </c:pt>
                <c:pt idx="2">
                  <c:v>Calor, vapor, frío, aire comprimido</c:v>
                </c:pt>
              </c:strCache>
            </c:strRef>
          </c:cat>
          <c:val>
            <c:numRef>
              <c:f>Datos!$K$1090:$K$1092</c:f>
              <c:numCache>
                <c:formatCode>0.0%</c:formatCode>
                <c:ptCount val="3"/>
                <c:pt idx="0">
                  <c:v>0</c:v>
                </c:pt>
                <c:pt idx="1">
                  <c:v>0</c:v>
                </c:pt>
                <c:pt idx="2">
                  <c:v>0</c:v>
                </c:pt>
              </c:numCache>
            </c:numRef>
          </c:val>
          <c:extLst>
            <c:ext xmlns:c16="http://schemas.microsoft.com/office/drawing/2014/chart" uri="{C3380CC4-5D6E-409C-BE32-E72D297353CC}">
              <c16:uniqueId val="{00000000-D7B1-4268-9B01-AE133310C067}"/>
            </c:ext>
          </c:extLst>
        </c:ser>
        <c:dLbls>
          <c:showLegendKey val="0"/>
          <c:showVal val="0"/>
          <c:showCatName val="0"/>
          <c:showSerName val="0"/>
          <c:showPercent val="0"/>
          <c:showBubbleSize val="0"/>
        </c:dLbls>
        <c:gapWidth val="104"/>
        <c:axId val="1979446784"/>
        <c:axId val="1979444288"/>
      </c:barChart>
      <c:catAx>
        <c:axId val="1979446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979444288"/>
        <c:crosses val="autoZero"/>
        <c:auto val="1"/>
        <c:lblAlgn val="ctr"/>
        <c:lblOffset val="100"/>
        <c:noMultiLvlLbl val="0"/>
      </c:catAx>
      <c:valAx>
        <c:axId val="1979444288"/>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979446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chemeClr val="tx1">
                    <a:lumMod val="65000"/>
                    <a:lumOff val="35000"/>
                  </a:schemeClr>
                </a:solidFill>
                <a:latin typeface="Arial Narrow"/>
                <a:ea typeface="Arial Narrow"/>
                <a:cs typeface="Arial Narrow"/>
              </a:defRPr>
            </a:pPr>
            <a:r>
              <a:rPr lang="es-ES" sz="1050" b="0" i="0" u="none" strike="noStrike" baseline="0">
                <a:solidFill>
                  <a:schemeClr val="tx1">
                    <a:lumMod val="65000"/>
                    <a:lumOff val="35000"/>
                  </a:schemeClr>
                </a:solidFill>
                <a:latin typeface="Arial Narrow"/>
              </a:rPr>
              <a:t>HUELLA DE CARBONO DE ALCANCE 1+2</a:t>
            </a:r>
          </a:p>
          <a:p>
            <a:pPr>
              <a:defRPr sz="1050" b="0" i="0" u="none" strike="noStrike" baseline="0">
                <a:solidFill>
                  <a:schemeClr val="tx1">
                    <a:lumMod val="65000"/>
                    <a:lumOff val="35000"/>
                  </a:schemeClr>
                </a:solidFill>
                <a:latin typeface="Arial Narrow"/>
                <a:ea typeface="Arial Narrow"/>
                <a:cs typeface="Arial Narrow"/>
              </a:defRPr>
            </a:pPr>
            <a:r>
              <a:rPr lang="es-ES" sz="1050" b="0" i="0" u="none" strike="noStrike" baseline="0">
                <a:solidFill>
                  <a:schemeClr val="tx1">
                    <a:lumMod val="65000"/>
                    <a:lumOff val="35000"/>
                  </a:schemeClr>
                </a:solidFill>
                <a:latin typeface="Arial Narrow"/>
              </a:rPr>
              <a:t>(t CO</a:t>
            </a:r>
            <a:r>
              <a:rPr lang="es-ES" sz="1050" b="0" i="0" u="none" strike="noStrike" baseline="-25000">
                <a:solidFill>
                  <a:schemeClr val="tx1">
                    <a:lumMod val="65000"/>
                    <a:lumOff val="35000"/>
                  </a:schemeClr>
                </a:solidFill>
                <a:latin typeface="Arial Narrow"/>
              </a:rPr>
              <a:t>2 </a:t>
            </a:r>
            <a:r>
              <a:rPr lang="es-ES" sz="1050" b="0" i="0" u="none" strike="noStrike" baseline="0">
                <a:solidFill>
                  <a:schemeClr val="tx1">
                    <a:lumMod val="65000"/>
                    <a:lumOff val="35000"/>
                  </a:schemeClr>
                </a:solidFill>
                <a:latin typeface="Arial Narrow"/>
              </a:rPr>
              <a:t>eq)</a:t>
            </a:r>
          </a:p>
        </c:rich>
      </c:tx>
      <c:layout>
        <c:manualLayout>
          <c:xMode val="edge"/>
          <c:yMode val="edge"/>
          <c:x val="0.33147484224046464"/>
          <c:y val="4.519774011299435E-2"/>
        </c:manualLayout>
      </c:layout>
      <c:overlay val="0"/>
      <c:spPr>
        <a:noFill/>
        <a:ln w="25400">
          <a:noFill/>
        </a:ln>
      </c:spPr>
    </c:title>
    <c:autoTitleDeleted val="0"/>
    <c:plotArea>
      <c:layout>
        <c:manualLayout>
          <c:layoutTarget val="inner"/>
          <c:xMode val="edge"/>
          <c:yMode val="edge"/>
          <c:x val="0.13292664732697887"/>
          <c:y val="0.39855829466457959"/>
          <c:w val="0.82214228484597318"/>
          <c:h val="0.38076256980331863"/>
        </c:manualLayout>
      </c:layout>
      <c:barChart>
        <c:barDir val="col"/>
        <c:grouping val="clustered"/>
        <c:varyColors val="0"/>
        <c:ser>
          <c:idx val="0"/>
          <c:order val="0"/>
          <c:spPr>
            <a:solidFill>
              <a:schemeClr val="accent2">
                <a:lumMod val="60000"/>
                <a:lumOff val="40000"/>
              </a:schemeClr>
            </a:solidFill>
          </c:spPr>
          <c:invertIfNegative val="0"/>
          <c:dPt>
            <c:idx val="0"/>
            <c:invertIfNegative val="0"/>
            <c:bubble3D val="0"/>
            <c:extLst>
              <c:ext xmlns:c16="http://schemas.microsoft.com/office/drawing/2014/chart" uri="{C3380CC4-5D6E-409C-BE32-E72D297353CC}">
                <c16:uniqueId val="{00000000-D6FC-4F50-8905-987743716A79}"/>
              </c:ext>
            </c:extLst>
          </c:dPt>
          <c:dPt>
            <c:idx val="1"/>
            <c:invertIfNegative val="0"/>
            <c:bubble3D val="0"/>
            <c:spPr>
              <a:solidFill>
                <a:schemeClr val="accent4">
                  <a:lumMod val="60000"/>
                  <a:lumOff val="40000"/>
                </a:schemeClr>
              </a:solidFill>
            </c:spPr>
            <c:extLst>
              <c:ext xmlns:c16="http://schemas.microsoft.com/office/drawing/2014/chart" uri="{C3380CC4-5D6E-409C-BE32-E72D297353CC}">
                <c16:uniqueId val="{00000002-D6FC-4F50-8905-987743716A79}"/>
              </c:ext>
            </c:extLst>
          </c:dPt>
          <c:cat>
            <c:strRef>
              <c:f>Datos!$B$1062:$B$1063</c:f>
              <c:strCache>
                <c:ptCount val="2"/>
                <c:pt idx="0">
                  <c:v>Emisiones dir. (alcance 1)</c:v>
                </c:pt>
                <c:pt idx="1">
                  <c:v>Emisiones ind. electricidad (alcance 2)</c:v>
                </c:pt>
              </c:strCache>
            </c:strRef>
          </c:cat>
          <c:val>
            <c:numRef>
              <c:f>Datos!$D$1062:$D$1063</c:f>
              <c:numCache>
                <c:formatCode>#,##0.00</c:formatCode>
                <c:ptCount val="2"/>
                <c:pt idx="0">
                  <c:v>0</c:v>
                </c:pt>
                <c:pt idx="1">
                  <c:v>0</c:v>
                </c:pt>
              </c:numCache>
            </c:numRef>
          </c:val>
          <c:extLst>
            <c:ext xmlns:c16="http://schemas.microsoft.com/office/drawing/2014/chart" uri="{C3380CC4-5D6E-409C-BE32-E72D297353CC}">
              <c16:uniqueId val="{00000003-D6FC-4F50-8905-987743716A79}"/>
            </c:ext>
          </c:extLst>
        </c:ser>
        <c:dLbls>
          <c:showLegendKey val="0"/>
          <c:showVal val="0"/>
          <c:showCatName val="0"/>
          <c:showSerName val="0"/>
          <c:showPercent val="0"/>
          <c:showBubbleSize val="0"/>
        </c:dLbls>
        <c:gapWidth val="150"/>
        <c:axId val="344222344"/>
        <c:axId val="344221952"/>
      </c:barChart>
      <c:catAx>
        <c:axId val="344222344"/>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chemeClr val="tx1">
                    <a:lumMod val="65000"/>
                    <a:lumOff val="35000"/>
                  </a:schemeClr>
                </a:solidFill>
                <a:latin typeface="Arial Narrow"/>
                <a:ea typeface="Arial Narrow"/>
                <a:cs typeface="Arial Narrow"/>
              </a:defRPr>
            </a:pPr>
            <a:endParaRPr lang="es-ES"/>
          </a:p>
        </c:txPr>
        <c:crossAx val="344221952"/>
        <c:crosses val="autoZero"/>
        <c:auto val="1"/>
        <c:lblAlgn val="ctr"/>
        <c:lblOffset val="100"/>
        <c:noMultiLvlLbl val="0"/>
      </c:catAx>
      <c:valAx>
        <c:axId val="344221952"/>
        <c:scaling>
          <c:orientation val="minMax"/>
          <c:min val="0"/>
        </c:scaling>
        <c:delete val="0"/>
        <c:axPos val="l"/>
        <c:majorGridlines>
          <c:spPr>
            <a:ln>
              <a:solidFill>
                <a:schemeClr val="tx1">
                  <a:lumMod val="65000"/>
                  <a:lumOff val="35000"/>
                  <a:alpha val="30000"/>
                </a:schemeClr>
              </a:solidFill>
            </a:ln>
          </c:spPr>
        </c:majorGridlines>
        <c:numFmt formatCode="#,##0.0" sourceLinked="0"/>
        <c:majorTickMark val="none"/>
        <c:minorTickMark val="none"/>
        <c:tickLblPos val="nextTo"/>
        <c:txPr>
          <a:bodyPr rot="0" vert="horz"/>
          <a:lstStyle/>
          <a:p>
            <a:pPr>
              <a:defRPr sz="800" b="0" i="0" u="none" strike="noStrike" baseline="0">
                <a:solidFill>
                  <a:schemeClr val="tx1">
                    <a:lumMod val="65000"/>
                    <a:lumOff val="35000"/>
                  </a:schemeClr>
                </a:solidFill>
                <a:latin typeface="Arial Narrow"/>
                <a:ea typeface="Arial Narrow"/>
                <a:cs typeface="Arial Narrow"/>
              </a:defRPr>
            </a:pPr>
            <a:endParaRPr lang="es-ES"/>
          </a:p>
        </c:txPr>
        <c:crossAx val="344222344"/>
        <c:crosses val="autoZero"/>
        <c:crossBetween val="between"/>
      </c:valAx>
    </c:plotArea>
    <c:plotVisOnly val="1"/>
    <c:dispBlanksAs val="gap"/>
    <c:showDLblsOverMax val="0"/>
  </c:chart>
  <c:spPr>
    <a:solidFill>
      <a:schemeClr val="bg1"/>
    </a:solidFill>
  </c:spPr>
  <c:txPr>
    <a:bodyPr/>
    <a:lstStyle/>
    <a:p>
      <a:pPr>
        <a:defRPr sz="1050" b="0" i="0" u="none" strike="noStrike" baseline="0">
          <a:solidFill>
            <a:srgbClr val="000000"/>
          </a:solidFill>
          <a:latin typeface="Arial Narrow"/>
          <a:ea typeface="Arial Narrow"/>
          <a:cs typeface="Arial Narrow"/>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s-ES" sz="1200" b="1" i="0" u="none" strike="noStrike" baseline="0">
                <a:solidFill>
                  <a:srgbClr val="808080"/>
                </a:solidFill>
                <a:latin typeface="Arial Narrow"/>
              </a:rPr>
              <a:t>Comparación media del ratio de emisiones de dos trienios</a:t>
            </a:r>
          </a:p>
          <a:p>
            <a:pPr>
              <a:defRPr sz="1000" b="0" i="0" u="none" strike="noStrike" baseline="0">
                <a:solidFill>
                  <a:srgbClr val="000000"/>
                </a:solidFill>
                <a:latin typeface="Arial Narrow"/>
                <a:ea typeface="Arial Narrow"/>
                <a:cs typeface="Arial Narrow"/>
              </a:defRPr>
            </a:pPr>
            <a:r>
              <a:rPr lang="es-ES" sz="1000" b="1" i="0" u="none" strike="noStrike" baseline="0">
                <a:solidFill>
                  <a:srgbClr val="808080"/>
                </a:solidFill>
                <a:latin typeface="Arial Narrow"/>
              </a:rPr>
              <a:t>a = año de cálculo</a:t>
            </a:r>
          </a:p>
          <a:p>
            <a:pPr>
              <a:defRPr sz="1000" b="0" i="0" u="none" strike="noStrike" baseline="0">
                <a:solidFill>
                  <a:srgbClr val="000000"/>
                </a:solidFill>
                <a:latin typeface="Arial Narrow"/>
                <a:ea typeface="Arial Narrow"/>
                <a:cs typeface="Arial Narrow"/>
              </a:defRPr>
            </a:pPr>
            <a:r>
              <a:rPr lang="es-ES" sz="1050" b="1" i="0" u="none" strike="noStrike" baseline="0">
                <a:solidFill>
                  <a:srgbClr val="808080"/>
                </a:solidFill>
                <a:latin typeface="Arial Narrow"/>
              </a:rPr>
              <a:t>t CO</a:t>
            </a:r>
            <a:r>
              <a:rPr lang="es-ES" sz="1050" b="1" i="0" u="none" strike="noStrike" baseline="-25000">
                <a:solidFill>
                  <a:srgbClr val="808080"/>
                </a:solidFill>
                <a:latin typeface="Arial Narrow"/>
              </a:rPr>
              <a:t>2</a:t>
            </a:r>
            <a:r>
              <a:rPr lang="es-ES" sz="1050" b="1" i="0" u="none" strike="noStrike" baseline="0">
                <a:solidFill>
                  <a:srgbClr val="808080"/>
                </a:solidFill>
                <a:latin typeface="Arial Narrow"/>
              </a:rPr>
              <a:t>eq/hab</a:t>
            </a:r>
          </a:p>
        </c:rich>
      </c:tx>
      <c:overlay val="0"/>
      <c:spPr>
        <a:noFill/>
        <a:ln w="25400">
          <a:noFill/>
        </a:ln>
      </c:spPr>
    </c:title>
    <c:autoTitleDeleted val="0"/>
    <c:plotArea>
      <c:layout/>
      <c:lineChart>
        <c:grouping val="standard"/>
        <c:varyColors val="0"/>
        <c:ser>
          <c:idx val="1"/>
          <c:order val="0"/>
          <c:spPr>
            <a:ln w="22225">
              <a:solidFill>
                <a:schemeClr val="accent1"/>
              </a:solidFill>
            </a:ln>
          </c:spPr>
          <c:marker>
            <c:spPr>
              <a:solidFill>
                <a:srgbClr val="69613B"/>
              </a:solidFill>
              <a:ln>
                <a:noFill/>
              </a:ln>
            </c:spPr>
          </c:marker>
          <c:dPt>
            <c:idx val="1"/>
            <c:bubble3D val="0"/>
            <c:spPr>
              <a:ln w="22225">
                <a:solidFill>
                  <a:srgbClr val="69613B"/>
                </a:solidFill>
              </a:ln>
            </c:spPr>
            <c:extLst>
              <c:ext xmlns:c16="http://schemas.microsoft.com/office/drawing/2014/chart" uri="{C3380CC4-5D6E-409C-BE32-E72D297353CC}">
                <c16:uniqueId val="{00000001-3543-41BF-B683-7BF6025F965E}"/>
              </c:ext>
            </c:extLst>
          </c:dPt>
          <c:cat>
            <c:strRef>
              <c:f>Datos!$C$1112:$C$1113</c:f>
              <c:strCache>
                <c:ptCount val="2"/>
                <c:pt idx="0">
                  <c:v>Promedio ratio trienio (a-3, a-2, a-1)</c:v>
                </c:pt>
                <c:pt idx="1">
                  <c:v>Promedio ratio trienio (a-2, a-1, a)</c:v>
                </c:pt>
              </c:strCache>
            </c:strRef>
          </c:cat>
          <c:val>
            <c:numRef>
              <c:f>Datos!$D$1112:$D$1113</c:f>
              <c:numCache>
                <c:formatCode>General</c:formatCode>
                <c:ptCount val="2"/>
                <c:pt idx="0" formatCode="0.0000">
                  <c:v>0</c:v>
                </c:pt>
                <c:pt idx="1">
                  <c:v>0</c:v>
                </c:pt>
              </c:numCache>
            </c:numRef>
          </c:val>
          <c:smooth val="0"/>
          <c:extLst>
            <c:ext xmlns:c16="http://schemas.microsoft.com/office/drawing/2014/chart" uri="{C3380CC4-5D6E-409C-BE32-E72D297353CC}">
              <c16:uniqueId val="{00000002-3543-41BF-B683-7BF6025F965E}"/>
            </c:ext>
          </c:extLst>
        </c:ser>
        <c:dLbls>
          <c:showLegendKey val="0"/>
          <c:showVal val="0"/>
          <c:showCatName val="0"/>
          <c:showSerName val="0"/>
          <c:showPercent val="0"/>
          <c:showBubbleSize val="0"/>
        </c:dLbls>
        <c:marker val="1"/>
        <c:smooth val="0"/>
        <c:axId val="344220776"/>
        <c:axId val="344221168"/>
      </c:lineChart>
      <c:catAx>
        <c:axId val="344220776"/>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808080"/>
                </a:solidFill>
                <a:latin typeface="Arial Narrow"/>
                <a:ea typeface="Arial Narrow"/>
                <a:cs typeface="Arial Narrow"/>
              </a:defRPr>
            </a:pPr>
            <a:endParaRPr lang="es-ES"/>
          </a:p>
        </c:txPr>
        <c:crossAx val="344221168"/>
        <c:crosses val="autoZero"/>
        <c:auto val="1"/>
        <c:lblAlgn val="ctr"/>
        <c:lblOffset val="100"/>
        <c:noMultiLvlLbl val="0"/>
      </c:catAx>
      <c:valAx>
        <c:axId val="344221168"/>
        <c:scaling>
          <c:orientation val="minMax"/>
          <c:min val="0"/>
        </c:scaling>
        <c:delete val="0"/>
        <c:axPos val="l"/>
        <c:majorGridlines>
          <c:spPr>
            <a:ln>
              <a:solidFill>
                <a:schemeClr val="tx1">
                  <a:lumMod val="65000"/>
                  <a:lumOff val="35000"/>
                  <a:alpha val="30000"/>
                </a:schemeClr>
              </a:solidFill>
            </a:ln>
          </c:spPr>
        </c:majorGridlines>
        <c:numFmt formatCode="#,##0.00" sourceLinked="0"/>
        <c:majorTickMark val="none"/>
        <c:minorTickMark val="none"/>
        <c:tickLblPos val="nextTo"/>
        <c:spPr>
          <a:ln>
            <a:solidFill>
              <a:schemeClr val="bg1">
                <a:lumMod val="50000"/>
              </a:schemeClr>
            </a:solidFill>
          </a:ln>
        </c:spPr>
        <c:txPr>
          <a:bodyPr rot="0" vert="horz"/>
          <a:lstStyle/>
          <a:p>
            <a:pPr>
              <a:defRPr sz="900" b="0" i="0" u="none" strike="noStrike" baseline="0">
                <a:solidFill>
                  <a:srgbClr val="808080"/>
                </a:solidFill>
                <a:latin typeface="Arial Narrow"/>
                <a:ea typeface="Arial Narrow"/>
                <a:cs typeface="Arial Narrow"/>
              </a:defRPr>
            </a:pPr>
            <a:endParaRPr lang="es-ES"/>
          </a:p>
        </c:txPr>
        <c:crossAx val="344220776"/>
        <c:crosses val="autoZero"/>
        <c:crossBetween val="between"/>
      </c:valAx>
    </c:plotArea>
    <c:plotVisOnly val="1"/>
    <c:dispBlanksAs val="zero"/>
    <c:showDLblsOverMax val="0"/>
  </c:chart>
  <c:txPr>
    <a:bodyPr/>
    <a:lstStyle/>
    <a:p>
      <a:pPr>
        <a:defRPr sz="1000" b="0" i="0" u="none" strike="noStrike" baseline="0">
          <a:solidFill>
            <a:srgbClr val="000000"/>
          </a:solidFill>
          <a:latin typeface="Arial Narrow"/>
          <a:ea typeface="Arial Narrow"/>
          <a:cs typeface="Arial Narrow"/>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0. Revisiones calculadora'!A1"/><Relationship Id="rId1" Type="http://schemas.openxmlformats.org/officeDocument/2006/relationships/hyperlink" Target="#'8. Informe final. Resultados'!A1"/><Relationship Id="rId4" Type="http://schemas.openxmlformats.org/officeDocument/2006/relationships/image" Target="../media/image2.gif"/></Relationships>
</file>

<file path=xl/drawings/_rels/drawing11.xml.rels><?xml version="1.0" encoding="UTF-8" standalone="yes"?>
<Relationships xmlns="http://schemas.openxmlformats.org/package/2006/relationships"><Relationship Id="rId3" Type="http://schemas.openxmlformats.org/officeDocument/2006/relationships/hyperlink" Target="#'9. Factores de emisi&#243;n'!A1"/><Relationship Id="rId2" Type="http://schemas.openxmlformats.org/officeDocument/2006/relationships/image" Target="../media/image2.gif"/><Relationship Id="rId1" Type="http://schemas.openxmlformats.org/officeDocument/2006/relationships/image" Target="../media/image3.jpeg"/><Relationship Id="rId5" Type="http://schemas.openxmlformats.org/officeDocument/2006/relationships/image" Target="../media/image4.wmf"/><Relationship Id="rId4" Type="http://schemas.openxmlformats.org/officeDocument/2006/relationships/hyperlink" Target="#Observaciones!C96"/></Relationships>
</file>

<file path=xl/drawings/_rels/drawing12.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image" Target="../media/image4.wmf"/><Relationship Id="rId1" Type="http://schemas.openxmlformats.org/officeDocument/2006/relationships/hyperlink" Target="#'9_Observaciones'!C12"/><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2. Hoja de trabajo. Consumos'!A1"/><Relationship Id="rId1" Type="http://schemas.openxmlformats.org/officeDocument/2006/relationships/hyperlink" Target="#CONTENIDO!A1"/><Relationship Id="rId6" Type="http://schemas.openxmlformats.org/officeDocument/2006/relationships/image" Target="../media/image4.wmf"/><Relationship Id="rId5" Type="http://schemas.openxmlformats.org/officeDocument/2006/relationships/hyperlink" Target="#Observaciones!C13"/><Relationship Id="rId4"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hyperlink" Target="#'1.Datos generales municipio'!A1"/><Relationship Id="rId2" Type="http://schemas.openxmlformats.org/officeDocument/2006/relationships/image" Target="../media/image2.gif"/><Relationship Id="rId1" Type="http://schemas.openxmlformats.org/officeDocument/2006/relationships/image" Target="../media/image3.jpeg"/><Relationship Id="rId4" Type="http://schemas.openxmlformats.org/officeDocument/2006/relationships/hyperlink" Target="#'3. Instalaciones fijas'!A1"/></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2. Hoja de trabajo. Consumos'!A1"/><Relationship Id="rId1" Type="http://schemas.openxmlformats.org/officeDocument/2006/relationships/hyperlink" Target="#'4. Veh&#237;culos y maquinaria'!A1"/><Relationship Id="rId4" Type="http://schemas.openxmlformats.org/officeDocument/2006/relationships/image" Target="../media/image2.gif"/></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3. Instalaciones fijas'!A1"/><Relationship Id="rId1" Type="http://schemas.openxmlformats.org/officeDocument/2006/relationships/hyperlink" Target="#'5. Emisiones Fugitivas'!A1"/><Relationship Id="rId4" Type="http://schemas.openxmlformats.org/officeDocument/2006/relationships/image" Target="../media/image2.gif"/></Relationships>
</file>

<file path=xl/drawings/_rels/drawing6.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4. Veh&#237;culos y maquinaria'!A1"/><Relationship Id="rId1" Type="http://schemas.openxmlformats.org/officeDocument/2006/relationships/hyperlink" Target="#'6. Informaci&#243;n adicional'!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hyperlink" Target="#'7.Electricidad y otras energ&#237;as'!A1"/><Relationship Id="rId2" Type="http://schemas.openxmlformats.org/officeDocument/2006/relationships/hyperlink" Target="#'5. Emisiones Fugitivas'!A1"/><Relationship Id="rId1" Type="http://schemas.openxmlformats.org/officeDocument/2006/relationships/image" Target="../media/image3.jpeg"/><Relationship Id="rId6" Type="http://schemas.openxmlformats.org/officeDocument/2006/relationships/image" Target="../media/image2.gif"/><Relationship Id="rId5" Type="http://schemas.openxmlformats.org/officeDocument/2006/relationships/image" Target="../media/image4.wmf"/><Relationship Id="rId4" Type="http://schemas.openxmlformats.org/officeDocument/2006/relationships/hyperlink" Target="#'9_Observaciones'!C12"/></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8. Informe final. Resultados'!A1"/><Relationship Id="rId1" Type="http://schemas.openxmlformats.org/officeDocument/2006/relationships/hyperlink" Target="#'6. Informaci&#243;n adicional'!A1"/><Relationship Id="rId6" Type="http://schemas.openxmlformats.org/officeDocument/2006/relationships/image" Target="../media/image2.gif"/><Relationship Id="rId5" Type="http://schemas.openxmlformats.org/officeDocument/2006/relationships/image" Target="../media/image4.wmf"/><Relationship Id="rId4" Type="http://schemas.openxmlformats.org/officeDocument/2006/relationships/hyperlink" Target="#'9_Observaciones'!C12"/></Relationships>
</file>

<file path=xl/drawings/_rels/drawing9.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hyperlink" Target="#'9. Factores de emisi&#243;n'!A1"/><Relationship Id="rId7" Type="http://schemas.openxmlformats.org/officeDocument/2006/relationships/chart" Target="../charts/chart3.xml"/><Relationship Id="rId2" Type="http://schemas.openxmlformats.org/officeDocument/2006/relationships/hyperlink" Target="#'7.Electricidad y otras energ&#237;as'!A1"/><Relationship Id="rId1" Type="http://schemas.openxmlformats.org/officeDocument/2006/relationships/image" Target="../media/image3.jpeg"/><Relationship Id="rId6" Type="http://schemas.openxmlformats.org/officeDocument/2006/relationships/chart" Target="../charts/chart2.xml"/><Relationship Id="rId5" Type="http://schemas.openxmlformats.org/officeDocument/2006/relationships/chart" Target="../charts/chart1.xml"/><Relationship Id="rId4" Type="http://schemas.openxmlformats.org/officeDocument/2006/relationships/image" Target="../media/image2.gif"/><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6</xdr:col>
      <xdr:colOff>131153</xdr:colOff>
      <xdr:row>41</xdr:row>
      <xdr:rowOff>485775</xdr:rowOff>
    </xdr:from>
    <xdr:to>
      <xdr:col>10</xdr:col>
      <xdr:colOff>52755</xdr:colOff>
      <xdr:row>46</xdr:row>
      <xdr:rowOff>76202</xdr:rowOff>
    </xdr:to>
    <xdr:sp macro="" textlink="">
      <xdr:nvSpPr>
        <xdr:cNvPr id="2" name="7 Rectángulo redondeado">
          <a:extLst>
            <a:ext uri="{FF2B5EF4-FFF2-40B4-BE49-F238E27FC236}">
              <a16:creationId xmlns:a16="http://schemas.microsoft.com/office/drawing/2014/main" id="{00000000-0008-0000-0000-000002000000}"/>
            </a:ext>
          </a:extLst>
        </xdr:cNvPr>
        <xdr:cNvSpPr/>
      </xdr:nvSpPr>
      <xdr:spPr>
        <a:xfrm>
          <a:off x="4826978" y="8943975"/>
          <a:ext cx="2807677" cy="990602"/>
        </a:xfrm>
        <a:prstGeom prst="roundRect">
          <a:avLst/>
        </a:prstGeom>
        <a:solidFill>
          <a:schemeClr val="lt1">
            <a:alpha val="2000"/>
          </a:schemeClr>
        </a:solidFill>
        <a:ln w="15875">
          <a:solidFill>
            <a:srgbClr val="6961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indent="0" algn="ctr"/>
          <a:r>
            <a:rPr lang="es-ES" sz="1200" b="0">
              <a:solidFill>
                <a:srgbClr val="69613B"/>
              </a:solidFill>
              <a:latin typeface="Arial Narrow" panose="020B0606020202030204" pitchFamily="34" charset="0"/>
              <a:ea typeface="+mn-ea"/>
              <a:cs typeface="+mn-cs"/>
            </a:rPr>
            <a:t>CELDAS QUE SE AUTOCOMPLETAN</a:t>
          </a:r>
        </a:p>
        <a:p>
          <a:pPr marL="0" indent="0" algn="ctr"/>
          <a:endParaRPr lang="es-ES" sz="1400" b="1">
            <a:solidFill>
              <a:srgbClr val="0099B5"/>
            </a:solidFill>
            <a:latin typeface="Arial Narrow" panose="020B0606020202030204" pitchFamily="34" charset="0"/>
            <a:ea typeface="+mn-ea"/>
            <a:cs typeface="+mn-cs"/>
          </a:endParaRPr>
        </a:p>
        <a:p>
          <a:pPr marL="0" indent="0" algn="ctr"/>
          <a:endParaRPr lang="es-ES" sz="1400" b="1">
            <a:solidFill>
              <a:srgbClr val="0099B5"/>
            </a:solidFill>
            <a:latin typeface="Arial Narrow" panose="020B0606020202030204" pitchFamily="34" charset="0"/>
            <a:ea typeface="+mn-ea"/>
            <a:cs typeface="+mn-cs"/>
          </a:endParaRPr>
        </a:p>
        <a:p>
          <a:pPr marL="0" indent="0" algn="ctr"/>
          <a:endParaRPr lang="es-ES" sz="1400" b="1">
            <a:solidFill>
              <a:srgbClr val="0099B5"/>
            </a:solidFill>
            <a:latin typeface="Arial Narrow" panose="020B0606020202030204" pitchFamily="34" charset="0"/>
            <a:ea typeface="+mn-ea"/>
            <a:cs typeface="+mn-cs"/>
          </a:endParaRPr>
        </a:p>
        <a:p>
          <a:pPr marL="0" indent="0" algn="ctr"/>
          <a:endParaRPr lang="es-ES" sz="1400" b="1">
            <a:solidFill>
              <a:srgbClr val="0099B5"/>
            </a:solidFill>
            <a:latin typeface="Arial Narrow" panose="020B0606020202030204" pitchFamily="34" charset="0"/>
            <a:ea typeface="+mn-ea"/>
            <a:cs typeface="+mn-cs"/>
          </a:endParaRPr>
        </a:p>
        <a:p>
          <a:pPr marL="0" indent="0" algn="ctr"/>
          <a:endParaRPr lang="es-ES" sz="1400" b="1">
            <a:solidFill>
              <a:srgbClr val="0099B5"/>
            </a:solidFill>
            <a:latin typeface="Arial Narrow" panose="020B0606020202030204" pitchFamily="34" charset="0"/>
            <a:ea typeface="+mn-ea"/>
            <a:cs typeface="+mn-cs"/>
          </a:endParaRPr>
        </a:p>
        <a:p>
          <a:pPr marL="0" indent="0" algn="ctr"/>
          <a:endParaRPr lang="es-ES" sz="1400" b="1">
            <a:solidFill>
              <a:srgbClr val="0099B5"/>
            </a:solidFill>
            <a:latin typeface="Arial Narrow" panose="020B0606020202030204" pitchFamily="34" charset="0"/>
            <a:ea typeface="+mn-ea"/>
            <a:cs typeface="+mn-cs"/>
          </a:endParaRPr>
        </a:p>
        <a:p>
          <a:pPr marL="0" indent="0" algn="ctr"/>
          <a:endParaRPr lang="es-ES" sz="1400" b="1">
            <a:solidFill>
              <a:srgbClr val="0099B5"/>
            </a:solidFill>
            <a:latin typeface="Arial Narrow" panose="020B0606020202030204" pitchFamily="34" charset="0"/>
            <a:ea typeface="+mn-ea"/>
            <a:cs typeface="+mn-cs"/>
          </a:endParaRPr>
        </a:p>
        <a:p>
          <a:pPr marL="0" indent="0" algn="ctr"/>
          <a:endParaRPr lang="es-ES" sz="1400" b="1">
            <a:solidFill>
              <a:srgbClr val="0099B5"/>
            </a:solidFill>
            <a:latin typeface="Arial Narrow" panose="020B0606020202030204" pitchFamily="34" charset="0"/>
            <a:ea typeface="+mn-ea"/>
            <a:cs typeface="+mn-cs"/>
          </a:endParaRPr>
        </a:p>
        <a:p>
          <a:pPr marL="0" indent="0" algn="ctr"/>
          <a:endParaRPr lang="es-ES" sz="1400" b="1">
            <a:solidFill>
              <a:srgbClr val="0099B5"/>
            </a:solidFill>
            <a:latin typeface="Arial Narrow" panose="020B0606020202030204" pitchFamily="34" charset="0"/>
            <a:ea typeface="+mn-ea"/>
            <a:cs typeface="+mn-cs"/>
          </a:endParaRPr>
        </a:p>
        <a:p>
          <a:pPr marL="0" indent="0" algn="ctr"/>
          <a:endParaRPr lang="es-ES" sz="1400" b="1">
            <a:solidFill>
              <a:srgbClr val="0099B5"/>
            </a:solidFill>
            <a:latin typeface="Arial Narrow" panose="020B0606020202030204" pitchFamily="34" charset="0"/>
            <a:ea typeface="+mn-ea"/>
            <a:cs typeface="+mn-cs"/>
          </a:endParaRPr>
        </a:p>
      </xdr:txBody>
    </xdr:sp>
    <xdr:clientData/>
  </xdr:twoCellAnchor>
  <xdr:twoCellAnchor editAs="absolute">
    <xdr:from>
      <xdr:col>1</xdr:col>
      <xdr:colOff>279155</xdr:colOff>
      <xdr:row>41</xdr:row>
      <xdr:rowOff>521675</xdr:rowOff>
    </xdr:from>
    <xdr:to>
      <xdr:col>5</xdr:col>
      <xdr:colOff>2469905</xdr:colOff>
      <xdr:row>46</xdr:row>
      <xdr:rowOff>111369</xdr:rowOff>
    </xdr:to>
    <xdr:sp macro="" textlink="">
      <xdr:nvSpPr>
        <xdr:cNvPr id="3" name="1 Rectángulo redondeado">
          <a:extLst>
            <a:ext uri="{FF2B5EF4-FFF2-40B4-BE49-F238E27FC236}">
              <a16:creationId xmlns:a16="http://schemas.microsoft.com/office/drawing/2014/main" id="{00000000-0008-0000-0000-000003000000}"/>
            </a:ext>
          </a:extLst>
        </xdr:cNvPr>
        <xdr:cNvSpPr/>
      </xdr:nvSpPr>
      <xdr:spPr>
        <a:xfrm>
          <a:off x="783980" y="8979875"/>
          <a:ext cx="3771900" cy="989869"/>
        </a:xfrm>
        <a:prstGeom prst="roundRect">
          <a:avLst/>
        </a:prstGeom>
        <a:solidFill>
          <a:schemeClr val="lt1">
            <a:alpha val="2000"/>
          </a:schemeClr>
        </a:solidFill>
        <a:ln w="15875">
          <a:solidFill>
            <a:srgbClr val="6961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ES" sz="1200" b="0">
              <a:solidFill>
                <a:srgbClr val="69613B"/>
              </a:solidFill>
              <a:latin typeface="Arial Narrow" panose="020B0606020202030204" pitchFamily="34" charset="0"/>
            </a:rPr>
            <a:t>CELDAS</a:t>
          </a:r>
          <a:r>
            <a:rPr lang="es-ES" sz="1200" b="0" baseline="0">
              <a:solidFill>
                <a:srgbClr val="69613B"/>
              </a:solidFill>
              <a:latin typeface="Arial Narrow" panose="020B0606020202030204" pitchFamily="34" charset="0"/>
            </a:rPr>
            <a:t> A CUMPLIMENTAR</a:t>
          </a:r>
          <a:endParaRPr lang="es-ES" sz="1200" b="0">
            <a:solidFill>
              <a:srgbClr val="69613B"/>
            </a:solidFill>
            <a:latin typeface="Arial Narrow" panose="020B0606020202030204" pitchFamily="34" charset="0"/>
          </a:endParaRPr>
        </a:p>
      </xdr:txBody>
    </xdr:sp>
    <xdr:clientData/>
  </xdr:twoCellAnchor>
  <xdr:twoCellAnchor editAs="absolute">
    <xdr:from>
      <xdr:col>8</xdr:col>
      <xdr:colOff>2083044</xdr:colOff>
      <xdr:row>0</xdr:row>
      <xdr:rowOff>19050</xdr:rowOff>
    </xdr:from>
    <xdr:to>
      <xdr:col>12</xdr:col>
      <xdr:colOff>8793</xdr:colOff>
      <xdr:row>2</xdr:row>
      <xdr:rowOff>171450</xdr:rowOff>
    </xdr:to>
    <xdr:pic>
      <xdr:nvPicPr>
        <xdr:cNvPr id="5" name="4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4169" y="19050"/>
          <a:ext cx="97374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5</xdr:col>
      <xdr:colOff>701235</xdr:colOff>
      <xdr:row>2</xdr:row>
      <xdr:rowOff>142875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87210" cy="628650"/>
        </a:xfrm>
        <a:prstGeom prst="rect">
          <a:avLst/>
        </a:prstGeom>
      </xdr:spPr>
    </xdr:pic>
    <xdr:clientData/>
  </xdr:twoCellAnchor>
  <xdr:twoCellAnchor>
    <xdr:from>
      <xdr:col>5</xdr:col>
      <xdr:colOff>2009042</xdr:colOff>
      <xdr:row>9</xdr:row>
      <xdr:rowOff>48358</xdr:rowOff>
    </xdr:from>
    <xdr:to>
      <xdr:col>5</xdr:col>
      <xdr:colOff>2504342</xdr:colOff>
      <xdr:row>9</xdr:row>
      <xdr:rowOff>343633</xdr:rowOff>
    </xdr:to>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4192465" y="2458916"/>
          <a:ext cx="495300" cy="295275"/>
        </a:xfrm>
        <a:prstGeom prst="rect">
          <a:avLst/>
        </a:prstGeom>
        <a:solidFill>
          <a:srgbClr val="69613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solidFill>
                <a:schemeClr val="bg1"/>
              </a:solidFill>
              <a:latin typeface="+mn-lt"/>
            </a:rPr>
            <a:t>V.21</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53787</xdr:colOff>
      <xdr:row>0</xdr:row>
      <xdr:rowOff>85724</xdr:rowOff>
    </xdr:from>
    <xdr:to>
      <xdr:col>4</xdr:col>
      <xdr:colOff>206188</xdr:colOff>
      <xdr:row>0</xdr:row>
      <xdr:rowOff>361949</xdr:rowOff>
    </xdr:to>
    <xdr:sp macro="" textlink="">
      <xdr:nvSpPr>
        <xdr:cNvPr id="3" name="6 Flecha derecha">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rot="10800000">
          <a:off x="1873062" y="85724"/>
          <a:ext cx="390526"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absolute">
    <xdr:from>
      <xdr:col>4</xdr:col>
      <xdr:colOff>282389</xdr:colOff>
      <xdr:row>0</xdr:row>
      <xdr:rowOff>85725</xdr:rowOff>
    </xdr:from>
    <xdr:to>
      <xdr:col>4</xdr:col>
      <xdr:colOff>663389</xdr:colOff>
      <xdr:row>0</xdr:row>
      <xdr:rowOff>361950</xdr:rowOff>
    </xdr:to>
    <xdr:sp macro="" textlink="">
      <xdr:nvSpPr>
        <xdr:cNvPr id="4" name="7 Flecha derecha">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2339789"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oneCell">
    <xdr:from>
      <xdr:col>18</xdr:col>
      <xdr:colOff>171450</xdr:colOff>
      <xdr:row>0</xdr:row>
      <xdr:rowOff>47625</xdr:rowOff>
    </xdr:from>
    <xdr:to>
      <xdr:col>18</xdr:col>
      <xdr:colOff>550795</xdr:colOff>
      <xdr:row>0</xdr:row>
      <xdr:rowOff>428625</xdr:rowOff>
    </xdr:to>
    <xdr:pic>
      <xdr:nvPicPr>
        <xdr:cNvPr id="5" name="14 Imagen">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06250" y="47625"/>
          <a:ext cx="37934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8282</xdr:colOff>
      <xdr:row>0</xdr:row>
      <xdr:rowOff>0</xdr:rowOff>
    </xdr:from>
    <xdr:to>
      <xdr:col>1</xdr:col>
      <xdr:colOff>8697</xdr:colOff>
      <xdr:row>0</xdr:row>
      <xdr:rowOff>447261</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82" y="0"/>
          <a:ext cx="1781590" cy="447261"/>
        </a:xfrm>
        <a:prstGeom prst="rect">
          <a:avLst/>
        </a:prstGeom>
      </xdr:spPr>
    </xdr:pic>
    <xdr:clientData/>
  </xdr:twoCellAnchor>
  <xdr:twoCellAnchor>
    <xdr:from>
      <xdr:col>5</xdr:col>
      <xdr:colOff>161925</xdr:colOff>
      <xdr:row>0</xdr:row>
      <xdr:rowOff>57150</xdr:rowOff>
    </xdr:from>
    <xdr:to>
      <xdr:col>5</xdr:col>
      <xdr:colOff>161925</xdr:colOff>
      <xdr:row>0</xdr:row>
      <xdr:rowOff>371475</xdr:rowOff>
    </xdr:to>
    <xdr:cxnSp macro="">
      <xdr:nvCxnSpPr>
        <xdr:cNvPr id="7" name="8 Conector recto">
          <a:extLst>
            <a:ext uri="{FF2B5EF4-FFF2-40B4-BE49-F238E27FC236}">
              <a16:creationId xmlns:a16="http://schemas.microsoft.com/office/drawing/2014/main" id="{00000000-0008-0000-0200-00000C000000}"/>
            </a:ext>
          </a:extLst>
        </xdr:cNvPr>
        <xdr:cNvCxnSpPr/>
      </xdr:nvCxnSpPr>
      <xdr:spPr>
        <a:xfrm>
          <a:off x="3305175" y="57150"/>
          <a:ext cx="0" cy="314325"/>
        </a:xfrm>
        <a:prstGeom prst="line">
          <a:avLst/>
        </a:prstGeom>
        <a:ln>
          <a:solidFill>
            <a:srgbClr val="C0C0C0"/>
          </a:solidFill>
        </a:ln>
        <a:effectLst/>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8943975</xdr:colOff>
      <xdr:row>0</xdr:row>
      <xdr:rowOff>9525</xdr:rowOff>
    </xdr:from>
    <xdr:to>
      <xdr:col>4</xdr:col>
      <xdr:colOff>323850</xdr:colOff>
      <xdr:row>0</xdr:row>
      <xdr:rowOff>390525</xdr:rowOff>
    </xdr:to>
    <xdr:pic>
      <xdr:nvPicPr>
        <xdr:cNvPr id="10713" name="14 Imagen">
          <a:extLst>
            <a:ext uri="{FF2B5EF4-FFF2-40B4-BE49-F238E27FC236}">
              <a16:creationId xmlns:a16="http://schemas.microsoft.com/office/drawing/2014/main" id="{00000000-0008-0000-0B00-0000D92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53800" y="95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752476</xdr:colOff>
      <xdr:row>0</xdr:row>
      <xdr:rowOff>390525</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81176" cy="390525"/>
        </a:xfrm>
        <a:prstGeom prst="rect">
          <a:avLst/>
        </a:prstGeom>
      </xdr:spPr>
    </xdr:pic>
    <xdr:clientData/>
  </xdr:twoCellAnchor>
  <xdr:twoCellAnchor editAs="absolute">
    <xdr:from>
      <xdr:col>2</xdr:col>
      <xdr:colOff>809625</xdr:colOff>
      <xdr:row>0</xdr:row>
      <xdr:rowOff>47625</xdr:rowOff>
    </xdr:from>
    <xdr:to>
      <xdr:col>2</xdr:col>
      <xdr:colOff>1200151</xdr:colOff>
      <xdr:row>0</xdr:row>
      <xdr:rowOff>323850</xdr:rowOff>
    </xdr:to>
    <xdr:sp macro="" textlink="">
      <xdr:nvSpPr>
        <xdr:cNvPr id="6" name="6 Flecha derecha">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rot="10800000">
          <a:off x="1838325" y="47625"/>
          <a:ext cx="390526"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oneCell">
    <xdr:from>
      <xdr:col>1</xdr:col>
      <xdr:colOff>1333500</xdr:colOff>
      <xdr:row>10</xdr:row>
      <xdr:rowOff>0</xdr:rowOff>
    </xdr:from>
    <xdr:to>
      <xdr:col>3</xdr:col>
      <xdr:colOff>581025</xdr:colOff>
      <xdr:row>10</xdr:row>
      <xdr:rowOff>0</xdr:rowOff>
    </xdr:to>
    <xdr:pic>
      <xdr:nvPicPr>
        <xdr:cNvPr id="7" name="6 Imagen" descr="D:\Documents and Settings\enotario\Configuración local\Temp\Temporary Internet Files\Content.IE5\QQXMQY3R\MC900442072[1].wmf">
          <a:hlinkClick xmlns:r="http://schemas.openxmlformats.org/officeDocument/2006/relationships" r:id="rId4"/>
          <a:extLst>
            <a:ext uri="{FF2B5EF4-FFF2-40B4-BE49-F238E27FC236}">
              <a16:creationId xmlns:a16="http://schemas.microsoft.com/office/drawing/2014/main" id="{00000000-0008-0000-0A00-00002A0018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57325" y="4229100"/>
          <a:ext cx="1962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6</xdr:col>
      <xdr:colOff>1257300</xdr:colOff>
      <xdr:row>1035</xdr:row>
      <xdr:rowOff>0</xdr:rowOff>
    </xdr:from>
    <xdr:ext cx="0" cy="89866"/>
    <xdr:pic>
      <xdr:nvPicPr>
        <xdr:cNvPr id="2" name="6 Imagen" descr="D:\Documents and Settings\enotario\Configuración local\Temp\Temporary Internet Files\Content.IE5\QQXMQY3R\MC900442072[1].wmf">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7075" y="17164050"/>
          <a:ext cx="0" cy="8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11</xdr:col>
      <xdr:colOff>358588</xdr:colOff>
      <xdr:row>1079</xdr:row>
      <xdr:rowOff>0</xdr:rowOff>
    </xdr:from>
    <xdr:to>
      <xdr:col>17</xdr:col>
      <xdr:colOff>638736</xdr:colOff>
      <xdr:row>1088</xdr:row>
      <xdr:rowOff>19050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367552</xdr:colOff>
      <xdr:row>1088</xdr:row>
      <xdr:rowOff>172569</xdr:rowOff>
    </xdr:from>
    <xdr:to>
      <xdr:col>17</xdr:col>
      <xdr:colOff>642096</xdr:colOff>
      <xdr:row>1092</xdr:row>
      <xdr:rowOff>186576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12</xdr:col>
      <xdr:colOff>49464</xdr:colOff>
      <xdr:row>973</xdr:row>
      <xdr:rowOff>19131</xdr:rowOff>
    </xdr:from>
    <xdr:to>
      <xdr:col>18</xdr:col>
      <xdr:colOff>79560</xdr:colOff>
      <xdr:row>980</xdr:row>
      <xdr:rowOff>129028</xdr:rowOff>
    </xdr:to>
    <xdr:graphicFrame macro="">
      <xdr:nvGraphicFramePr>
        <xdr:cNvPr id="16" name="3 Gráfico">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19</xdr:col>
      <xdr:colOff>13606</xdr:colOff>
      <xdr:row>973</xdr:row>
      <xdr:rowOff>28654</xdr:rowOff>
    </xdr:from>
    <xdr:to>
      <xdr:col>24</xdr:col>
      <xdr:colOff>708133</xdr:colOff>
      <xdr:row>984</xdr:row>
      <xdr:rowOff>29393</xdr:rowOff>
    </xdr:to>
    <xdr:graphicFrame macro="">
      <xdr:nvGraphicFramePr>
        <xdr:cNvPr id="9" name="4 Gráfico">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12</xdr:col>
      <xdr:colOff>23131</xdr:colOff>
      <xdr:row>982</xdr:row>
      <xdr:rowOff>27294</xdr:rowOff>
    </xdr:from>
    <xdr:to>
      <xdr:col>15</xdr:col>
      <xdr:colOff>414876</xdr:colOff>
      <xdr:row>993</xdr:row>
      <xdr:rowOff>35458</xdr:rowOff>
    </xdr:to>
    <xdr:graphicFrame macro="">
      <xdr:nvGraphicFramePr>
        <xdr:cNvPr id="10" name="4 Gráfico">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0</xdr:row>
      <xdr:rowOff>85724</xdr:rowOff>
    </xdr:from>
    <xdr:to>
      <xdr:col>3</xdr:col>
      <xdr:colOff>361950</xdr:colOff>
      <xdr:row>0</xdr:row>
      <xdr:rowOff>361949</xdr:rowOff>
    </xdr:to>
    <xdr:sp macro="" textlink="">
      <xdr:nvSpPr>
        <xdr:cNvPr id="5" name="4 Flecha derecha">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rot="10800000">
          <a:off x="1885950" y="85724"/>
          <a:ext cx="390525"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3</xdr:col>
      <xdr:colOff>447675</xdr:colOff>
      <xdr:row>0</xdr:row>
      <xdr:rowOff>85725</xdr:rowOff>
    </xdr:from>
    <xdr:to>
      <xdr:col>3</xdr:col>
      <xdr:colOff>828675</xdr:colOff>
      <xdr:row>0</xdr:row>
      <xdr:rowOff>361950</xdr:rowOff>
    </xdr:to>
    <xdr:sp macro="" textlink="">
      <xdr:nvSpPr>
        <xdr:cNvPr id="6" name="5 Flecha derecha">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2400300"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absolute">
    <xdr:from>
      <xdr:col>16</xdr:col>
      <xdr:colOff>495300</xdr:colOff>
      <xdr:row>0</xdr:row>
      <xdr:rowOff>38100</xdr:rowOff>
    </xdr:from>
    <xdr:to>
      <xdr:col>16</xdr:col>
      <xdr:colOff>876300</xdr:colOff>
      <xdr:row>0</xdr:row>
      <xdr:rowOff>419100</xdr:rowOff>
    </xdr:to>
    <xdr:pic>
      <xdr:nvPicPr>
        <xdr:cNvPr id="782913" name="14 Imagen">
          <a:extLst>
            <a:ext uri="{FF2B5EF4-FFF2-40B4-BE49-F238E27FC236}">
              <a16:creationId xmlns:a16="http://schemas.microsoft.com/office/drawing/2014/main" id="{00000000-0008-0000-0100-000041F20B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44225" y="381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5</xdr:col>
      <xdr:colOff>133350</xdr:colOff>
      <xdr:row>0</xdr:row>
      <xdr:rowOff>66675</xdr:rowOff>
    </xdr:from>
    <xdr:to>
      <xdr:col>5</xdr:col>
      <xdr:colOff>133350</xdr:colOff>
      <xdr:row>0</xdr:row>
      <xdr:rowOff>381000</xdr:rowOff>
    </xdr:to>
    <xdr:cxnSp macro="">
      <xdr:nvCxnSpPr>
        <xdr:cNvPr id="9" name="8 Conector recto">
          <a:extLst>
            <a:ext uri="{FF2B5EF4-FFF2-40B4-BE49-F238E27FC236}">
              <a16:creationId xmlns:a16="http://schemas.microsoft.com/office/drawing/2014/main" id="{00000000-0008-0000-0100-000009000000}"/>
            </a:ext>
          </a:extLst>
        </xdr:cNvPr>
        <xdr:cNvCxnSpPr/>
      </xdr:nvCxnSpPr>
      <xdr:spPr>
        <a:xfrm>
          <a:off x="3343275" y="66675"/>
          <a:ext cx="0" cy="314325"/>
        </a:xfrm>
        <a:prstGeom prst="line">
          <a:avLst/>
        </a:prstGeom>
        <a:ln>
          <a:solidFill>
            <a:srgbClr val="DDD9C4"/>
          </a:solidFill>
        </a:ln>
        <a:effectLst/>
      </xdr:spPr>
      <xdr:style>
        <a:lnRef idx="2">
          <a:schemeClr val="accent5"/>
        </a:lnRef>
        <a:fillRef idx="0">
          <a:schemeClr val="accent5"/>
        </a:fillRef>
        <a:effectRef idx="1">
          <a:schemeClr val="accent5"/>
        </a:effectRef>
        <a:fontRef idx="minor">
          <a:schemeClr val="tx1"/>
        </a:fontRef>
      </xdr:style>
    </xdr:cxnSp>
    <xdr:clientData/>
  </xdr:twoCellAnchor>
  <xdr:twoCellAnchor editAs="oneCell">
    <xdr:from>
      <xdr:col>0</xdr:col>
      <xdr:colOff>19050</xdr:colOff>
      <xdr:row>0</xdr:row>
      <xdr:rowOff>0</xdr:rowOff>
    </xdr:from>
    <xdr:to>
      <xdr:col>1</xdr:col>
      <xdr:colOff>1</xdr:colOff>
      <xdr:row>1</xdr:row>
      <xdr:rowOff>0</xdr:rowOff>
    </xdr:to>
    <xdr:pic>
      <xdr:nvPicPr>
        <xdr:cNvPr id="15" name="Imagen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50" y="0"/>
          <a:ext cx="1781176" cy="457200"/>
        </a:xfrm>
        <a:prstGeom prst="rect">
          <a:avLst/>
        </a:prstGeom>
      </xdr:spPr>
    </xdr:pic>
    <xdr:clientData/>
  </xdr:twoCellAnchor>
  <xdr:twoCellAnchor editAs="oneCell">
    <xdr:from>
      <xdr:col>13</xdr:col>
      <xdr:colOff>657225</xdr:colOff>
      <xdr:row>43</xdr:row>
      <xdr:rowOff>0</xdr:rowOff>
    </xdr:from>
    <xdr:to>
      <xdr:col>13</xdr:col>
      <xdr:colOff>657225</xdr:colOff>
      <xdr:row>44</xdr:row>
      <xdr:rowOff>9524</xdr:rowOff>
    </xdr:to>
    <xdr:pic>
      <xdr:nvPicPr>
        <xdr:cNvPr id="7" name="6 Imagen" descr="D:\Documents and Settings\enotario\Configuración local\Temp\Temporary Internet Files\Content.IE5\QQXMQY3R\MC900442072[1].wmf">
          <a:hlinkClick xmlns:r="http://schemas.openxmlformats.org/officeDocument/2006/relationships" r:id="rId5"/>
          <a:extLst>
            <a:ext uri="{FF2B5EF4-FFF2-40B4-BE49-F238E27FC236}">
              <a16:creationId xmlns:a16="http://schemas.microsoft.com/office/drawing/2014/main" id="{00000000-0008-0000-0100-000064C817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0225" y="43053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657225</xdr:colOff>
      <xdr:row>43</xdr:row>
      <xdr:rowOff>0</xdr:rowOff>
    </xdr:from>
    <xdr:to>
      <xdr:col>13</xdr:col>
      <xdr:colOff>657225</xdr:colOff>
      <xdr:row>43</xdr:row>
      <xdr:rowOff>171450</xdr:rowOff>
    </xdr:to>
    <xdr:pic>
      <xdr:nvPicPr>
        <xdr:cNvPr id="8" name="6 Imagen" descr="D:\Documents and Settings\enotario\Configuración local\Temp\Temporary Internet Files\Content.IE5\QQXMQY3R\MC900442072[1].wmf">
          <a:hlinkClick xmlns:r="http://schemas.openxmlformats.org/officeDocument/2006/relationships" r:id="rId5"/>
          <a:extLst>
            <a:ext uri="{FF2B5EF4-FFF2-40B4-BE49-F238E27FC236}">
              <a16:creationId xmlns:a16="http://schemas.microsoft.com/office/drawing/2014/main" id="{00000000-0008-0000-0100-000065C817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0225" y="47148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657225</xdr:colOff>
      <xdr:row>43</xdr:row>
      <xdr:rowOff>0</xdr:rowOff>
    </xdr:from>
    <xdr:to>
      <xdr:col>13</xdr:col>
      <xdr:colOff>657225</xdr:colOff>
      <xdr:row>44</xdr:row>
      <xdr:rowOff>9526</xdr:rowOff>
    </xdr:to>
    <xdr:pic>
      <xdr:nvPicPr>
        <xdr:cNvPr id="10" name="6 Imagen" descr="D:\Documents and Settings\enotario\Configuración local\Temp\Temporary Internet Files\Content.IE5\QQXMQY3R\MC900442072[1].wmf">
          <a:hlinkClick xmlns:r="http://schemas.openxmlformats.org/officeDocument/2006/relationships" r:id="rId5"/>
          <a:extLst>
            <a:ext uri="{FF2B5EF4-FFF2-40B4-BE49-F238E27FC236}">
              <a16:creationId xmlns:a16="http://schemas.microsoft.com/office/drawing/2014/main" id="{00000000-0008-0000-0100-000066C817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0225" y="4924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657225</xdr:colOff>
      <xdr:row>43</xdr:row>
      <xdr:rowOff>0</xdr:rowOff>
    </xdr:from>
    <xdr:to>
      <xdr:col>13</xdr:col>
      <xdr:colOff>657225</xdr:colOff>
      <xdr:row>43</xdr:row>
      <xdr:rowOff>171450</xdr:rowOff>
    </xdr:to>
    <xdr:pic>
      <xdr:nvPicPr>
        <xdr:cNvPr id="13" name="6 Imagen" descr="D:\Documents and Settings\enotario\Configuración local\Temp\Temporary Internet Files\Content.IE5\QQXMQY3R\MC900442072[1].wmf">
          <a:hlinkClick xmlns:r="http://schemas.openxmlformats.org/officeDocument/2006/relationships" r:id="rId5"/>
          <a:extLst>
            <a:ext uri="{FF2B5EF4-FFF2-40B4-BE49-F238E27FC236}">
              <a16:creationId xmlns:a16="http://schemas.microsoft.com/office/drawing/2014/main" id="{00000000-0008-0000-0100-00006AC817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0225" y="53435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657225</xdr:colOff>
      <xdr:row>43</xdr:row>
      <xdr:rowOff>0</xdr:rowOff>
    </xdr:from>
    <xdr:to>
      <xdr:col>13</xdr:col>
      <xdr:colOff>657225</xdr:colOff>
      <xdr:row>44</xdr:row>
      <xdr:rowOff>9526</xdr:rowOff>
    </xdr:to>
    <xdr:pic>
      <xdr:nvPicPr>
        <xdr:cNvPr id="14" name="6 Imagen" descr="D:\Documents and Settings\enotario\Configuración local\Temp\Temporary Internet Files\Content.IE5\QQXMQY3R\MC900442072[1].wmf">
          <a:hlinkClick xmlns:r="http://schemas.openxmlformats.org/officeDocument/2006/relationships" r:id="rId5"/>
          <a:extLst>
            <a:ext uri="{FF2B5EF4-FFF2-40B4-BE49-F238E27FC236}">
              <a16:creationId xmlns:a16="http://schemas.microsoft.com/office/drawing/2014/main" id="{00000000-0008-0000-0100-00006BC817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0225" y="55530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571500</xdr:colOff>
      <xdr:row>0</xdr:row>
      <xdr:rowOff>38100</xdr:rowOff>
    </xdr:from>
    <xdr:to>
      <xdr:col>17</xdr:col>
      <xdr:colOff>219075</xdr:colOff>
      <xdr:row>0</xdr:row>
      <xdr:rowOff>419100</xdr:rowOff>
    </xdr:to>
    <xdr:pic>
      <xdr:nvPicPr>
        <xdr:cNvPr id="2" name="14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58650" y="381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1781176</xdr:colOff>
      <xdr:row>1</xdr:row>
      <xdr:rowOff>0</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81176" cy="457200"/>
        </a:xfrm>
        <a:prstGeom prst="rect">
          <a:avLst/>
        </a:prstGeom>
      </xdr:spPr>
    </xdr:pic>
    <xdr:clientData/>
  </xdr:twoCellAnchor>
  <xdr:twoCellAnchor editAs="oneCell">
    <xdr:from>
      <xdr:col>0</xdr:col>
      <xdr:colOff>0</xdr:colOff>
      <xdr:row>0</xdr:row>
      <xdr:rowOff>9525</xdr:rowOff>
    </xdr:from>
    <xdr:to>
      <xdr:col>0</xdr:col>
      <xdr:colOff>1781176</xdr:colOff>
      <xdr:row>1</xdr:row>
      <xdr:rowOff>9525</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1781176" cy="457200"/>
        </a:xfrm>
        <a:prstGeom prst="rect">
          <a:avLst/>
        </a:prstGeom>
      </xdr:spPr>
    </xdr:pic>
    <xdr:clientData/>
  </xdr:twoCellAnchor>
  <xdr:twoCellAnchor>
    <xdr:from>
      <xdr:col>5</xdr:col>
      <xdr:colOff>104775</xdr:colOff>
      <xdr:row>0</xdr:row>
      <xdr:rowOff>57150</xdr:rowOff>
    </xdr:from>
    <xdr:to>
      <xdr:col>5</xdr:col>
      <xdr:colOff>104775</xdr:colOff>
      <xdr:row>0</xdr:row>
      <xdr:rowOff>371475</xdr:rowOff>
    </xdr:to>
    <xdr:cxnSp macro="">
      <xdr:nvCxnSpPr>
        <xdr:cNvPr id="12" name="8 Conector recto">
          <a:extLst>
            <a:ext uri="{FF2B5EF4-FFF2-40B4-BE49-F238E27FC236}">
              <a16:creationId xmlns:a16="http://schemas.microsoft.com/office/drawing/2014/main" id="{00000000-0008-0000-0200-00000C000000}"/>
            </a:ext>
          </a:extLst>
        </xdr:cNvPr>
        <xdr:cNvCxnSpPr/>
      </xdr:nvCxnSpPr>
      <xdr:spPr>
        <a:xfrm>
          <a:off x="3524250" y="57150"/>
          <a:ext cx="0" cy="314325"/>
        </a:xfrm>
        <a:prstGeom prst="line">
          <a:avLst/>
        </a:prstGeom>
        <a:ln>
          <a:solidFill>
            <a:srgbClr val="C0C0C0"/>
          </a:solidFill>
        </a:ln>
        <a:effectLst/>
      </xdr:spPr>
      <xdr:style>
        <a:lnRef idx="2">
          <a:schemeClr val="accent5"/>
        </a:lnRef>
        <a:fillRef idx="0">
          <a:schemeClr val="accent5"/>
        </a:fillRef>
        <a:effectRef idx="1">
          <a:schemeClr val="accent5"/>
        </a:effectRef>
        <a:fontRef idx="minor">
          <a:schemeClr val="tx1"/>
        </a:fontRef>
      </xdr:style>
    </xdr:cxnSp>
    <xdr:clientData/>
  </xdr:twoCellAnchor>
  <xdr:twoCellAnchor>
    <xdr:from>
      <xdr:col>2</xdr:col>
      <xdr:colOff>76200</xdr:colOff>
      <xdr:row>0</xdr:row>
      <xdr:rowOff>66675</xdr:rowOff>
    </xdr:from>
    <xdr:to>
      <xdr:col>3</xdr:col>
      <xdr:colOff>352425</xdr:colOff>
      <xdr:row>0</xdr:row>
      <xdr:rowOff>342900</xdr:rowOff>
    </xdr:to>
    <xdr:sp macro="" textlink="">
      <xdr:nvSpPr>
        <xdr:cNvPr id="13" name="4 Flecha derecha">
          <a:hlinkClick xmlns:r="http://schemas.openxmlformats.org/officeDocument/2006/relationships" r:id="rId3"/>
          <a:extLst>
            <a:ext uri="{FF2B5EF4-FFF2-40B4-BE49-F238E27FC236}">
              <a16:creationId xmlns:a16="http://schemas.microsoft.com/office/drawing/2014/main" id="{00000000-0008-0000-0200-00000D000000}"/>
            </a:ext>
          </a:extLst>
        </xdr:cNvPr>
        <xdr:cNvSpPr/>
      </xdr:nvSpPr>
      <xdr:spPr>
        <a:xfrm rot="10800000">
          <a:off x="1914525" y="66675"/>
          <a:ext cx="390525"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xdr:from>
      <xdr:col>3</xdr:col>
      <xdr:colOff>438150</xdr:colOff>
      <xdr:row>0</xdr:row>
      <xdr:rowOff>66676</xdr:rowOff>
    </xdr:from>
    <xdr:to>
      <xdr:col>4</xdr:col>
      <xdr:colOff>95250</xdr:colOff>
      <xdr:row>0</xdr:row>
      <xdr:rowOff>342901</xdr:rowOff>
    </xdr:to>
    <xdr:sp macro="" textlink="">
      <xdr:nvSpPr>
        <xdr:cNvPr id="14" name="5 Flecha derecha">
          <a:hlinkClick xmlns:r="http://schemas.openxmlformats.org/officeDocument/2006/relationships" r:id="rId4"/>
          <a:extLst>
            <a:ext uri="{FF2B5EF4-FFF2-40B4-BE49-F238E27FC236}">
              <a16:creationId xmlns:a16="http://schemas.microsoft.com/office/drawing/2014/main" id="{00000000-0008-0000-0200-00000E000000}"/>
            </a:ext>
          </a:extLst>
        </xdr:cNvPr>
        <xdr:cNvSpPr/>
      </xdr:nvSpPr>
      <xdr:spPr>
        <a:xfrm>
          <a:off x="2390775" y="66676"/>
          <a:ext cx="390525"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352425</xdr:colOff>
      <xdr:row>0</xdr:row>
      <xdr:rowOff>85725</xdr:rowOff>
    </xdr:from>
    <xdr:to>
      <xdr:col>4</xdr:col>
      <xdr:colOff>733425</xdr:colOff>
      <xdr:row>0</xdr:row>
      <xdr:rowOff>361950</xdr:rowOff>
    </xdr:to>
    <xdr:sp macro="" textlink="">
      <xdr:nvSpPr>
        <xdr:cNvPr id="3" name="15 Flecha derecha">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2343150"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absolute">
    <xdr:from>
      <xdr:col>2</xdr:col>
      <xdr:colOff>47625</xdr:colOff>
      <xdr:row>0</xdr:row>
      <xdr:rowOff>85725</xdr:rowOff>
    </xdr:from>
    <xdr:to>
      <xdr:col>4</xdr:col>
      <xdr:colOff>266700</xdr:colOff>
      <xdr:row>0</xdr:row>
      <xdr:rowOff>361950</xdr:rowOff>
    </xdr:to>
    <xdr:sp macro="" textlink="">
      <xdr:nvSpPr>
        <xdr:cNvPr id="6" name="21 Flecha derecha">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rot="10800000">
          <a:off x="1876425"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oneCell">
    <xdr:from>
      <xdr:col>17</xdr:col>
      <xdr:colOff>638175</xdr:colOff>
      <xdr:row>0</xdr:row>
      <xdr:rowOff>47625</xdr:rowOff>
    </xdr:from>
    <xdr:to>
      <xdr:col>18</xdr:col>
      <xdr:colOff>200025</xdr:colOff>
      <xdr:row>0</xdr:row>
      <xdr:rowOff>428625</xdr:rowOff>
    </xdr:to>
    <xdr:pic>
      <xdr:nvPicPr>
        <xdr:cNvPr id="10" name="27 Imagen">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50050" y="476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1781176</xdr:colOff>
      <xdr:row>1</xdr:row>
      <xdr:rowOff>9525</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9525"/>
          <a:ext cx="1781176" cy="457200"/>
        </a:xfrm>
        <a:prstGeom prst="rect">
          <a:avLst/>
        </a:prstGeom>
      </xdr:spPr>
    </xdr:pic>
    <xdr:clientData/>
  </xdr:twoCellAnchor>
  <xdr:twoCellAnchor>
    <xdr:from>
      <xdr:col>4</xdr:col>
      <xdr:colOff>1381125</xdr:colOff>
      <xdr:row>0</xdr:row>
      <xdr:rowOff>57150</xdr:rowOff>
    </xdr:from>
    <xdr:to>
      <xdr:col>4</xdr:col>
      <xdr:colOff>1381125</xdr:colOff>
      <xdr:row>0</xdr:row>
      <xdr:rowOff>371475</xdr:rowOff>
    </xdr:to>
    <xdr:cxnSp macro="">
      <xdr:nvCxnSpPr>
        <xdr:cNvPr id="8" name="8 Conector recto">
          <a:extLst>
            <a:ext uri="{FF2B5EF4-FFF2-40B4-BE49-F238E27FC236}">
              <a16:creationId xmlns:a16="http://schemas.microsoft.com/office/drawing/2014/main" id="{00000000-0008-0000-0200-00000C000000}"/>
            </a:ext>
          </a:extLst>
        </xdr:cNvPr>
        <xdr:cNvCxnSpPr/>
      </xdr:nvCxnSpPr>
      <xdr:spPr>
        <a:xfrm>
          <a:off x="3371850" y="57150"/>
          <a:ext cx="0" cy="314325"/>
        </a:xfrm>
        <a:prstGeom prst="line">
          <a:avLst/>
        </a:prstGeom>
        <a:ln>
          <a:solidFill>
            <a:srgbClr val="C0C0C0"/>
          </a:solidFill>
        </a:ln>
        <a:effectLst/>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352425</xdr:colOff>
      <xdr:row>0</xdr:row>
      <xdr:rowOff>85725</xdr:rowOff>
    </xdr:from>
    <xdr:to>
      <xdr:col>4</xdr:col>
      <xdr:colOff>733425</xdr:colOff>
      <xdr:row>0</xdr:row>
      <xdr:rowOff>361950</xdr:rowOff>
    </xdr:to>
    <xdr:sp macro="" textlink="">
      <xdr:nvSpPr>
        <xdr:cNvPr id="3" name="15 Flecha derecha">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2343150"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absolute">
    <xdr:from>
      <xdr:col>2</xdr:col>
      <xdr:colOff>47625</xdr:colOff>
      <xdr:row>0</xdr:row>
      <xdr:rowOff>85725</xdr:rowOff>
    </xdr:from>
    <xdr:to>
      <xdr:col>4</xdr:col>
      <xdr:colOff>266700</xdr:colOff>
      <xdr:row>0</xdr:row>
      <xdr:rowOff>361950</xdr:rowOff>
    </xdr:to>
    <xdr:sp macro="" textlink="">
      <xdr:nvSpPr>
        <xdr:cNvPr id="6" name="21 Flecha derecha">
          <a:hlinkClick xmlns:r="http://schemas.openxmlformats.org/officeDocument/2006/relationships" r:id="rId2"/>
          <a:extLst>
            <a:ext uri="{FF2B5EF4-FFF2-40B4-BE49-F238E27FC236}">
              <a16:creationId xmlns:a16="http://schemas.microsoft.com/office/drawing/2014/main" id="{00000000-0008-0000-0400-000006000000}"/>
            </a:ext>
          </a:extLst>
        </xdr:cNvPr>
        <xdr:cNvSpPr/>
      </xdr:nvSpPr>
      <xdr:spPr>
        <a:xfrm rot="10800000">
          <a:off x="1876425"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oneCell">
    <xdr:from>
      <xdr:col>17</xdr:col>
      <xdr:colOff>974911</xdr:colOff>
      <xdr:row>0</xdr:row>
      <xdr:rowOff>30209</xdr:rowOff>
    </xdr:from>
    <xdr:to>
      <xdr:col>18</xdr:col>
      <xdr:colOff>243637</xdr:colOff>
      <xdr:row>0</xdr:row>
      <xdr:rowOff>411209</xdr:rowOff>
    </xdr:to>
    <xdr:pic>
      <xdr:nvPicPr>
        <xdr:cNvPr id="10" name="2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99558" y="30209"/>
          <a:ext cx="378108"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1781176</xdr:colOff>
      <xdr:row>1</xdr:row>
      <xdr:rowOff>9525</xdr:rowOff>
    </xdr:to>
    <xdr:pic>
      <xdr:nvPicPr>
        <xdr:cNvPr id="14" name="Imagen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9525"/>
          <a:ext cx="1781176" cy="457200"/>
        </a:xfrm>
        <a:prstGeom prst="rect">
          <a:avLst/>
        </a:prstGeom>
      </xdr:spPr>
    </xdr:pic>
    <xdr:clientData/>
  </xdr:twoCellAnchor>
  <xdr:twoCellAnchor>
    <xdr:from>
      <xdr:col>4</xdr:col>
      <xdr:colOff>1381125</xdr:colOff>
      <xdr:row>0</xdr:row>
      <xdr:rowOff>57150</xdr:rowOff>
    </xdr:from>
    <xdr:to>
      <xdr:col>4</xdr:col>
      <xdr:colOff>1381125</xdr:colOff>
      <xdr:row>0</xdr:row>
      <xdr:rowOff>371475</xdr:rowOff>
    </xdr:to>
    <xdr:cxnSp macro="">
      <xdr:nvCxnSpPr>
        <xdr:cNvPr id="8" name="8 Conector recto">
          <a:extLst>
            <a:ext uri="{FF2B5EF4-FFF2-40B4-BE49-F238E27FC236}">
              <a16:creationId xmlns:a16="http://schemas.microsoft.com/office/drawing/2014/main" id="{00000000-0008-0000-0200-00000C000000}"/>
            </a:ext>
          </a:extLst>
        </xdr:cNvPr>
        <xdr:cNvCxnSpPr/>
      </xdr:nvCxnSpPr>
      <xdr:spPr>
        <a:xfrm>
          <a:off x="3371850" y="57150"/>
          <a:ext cx="0" cy="314325"/>
        </a:xfrm>
        <a:prstGeom prst="line">
          <a:avLst/>
        </a:prstGeom>
        <a:ln>
          <a:solidFill>
            <a:srgbClr val="C0C0C0"/>
          </a:solidFill>
        </a:ln>
        <a:effectLst/>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4</xdr:col>
      <xdr:colOff>352425</xdr:colOff>
      <xdr:row>0</xdr:row>
      <xdr:rowOff>85725</xdr:rowOff>
    </xdr:from>
    <xdr:to>
      <xdr:col>4</xdr:col>
      <xdr:colOff>733425</xdr:colOff>
      <xdr:row>0</xdr:row>
      <xdr:rowOff>361950</xdr:rowOff>
    </xdr:to>
    <xdr:sp macro="" textlink="">
      <xdr:nvSpPr>
        <xdr:cNvPr id="20" name="19 Flecha derecha">
          <a:hlinkClick xmlns:r="http://schemas.openxmlformats.org/officeDocument/2006/relationships" r:id="rId1"/>
          <a:extLst>
            <a:ext uri="{FF2B5EF4-FFF2-40B4-BE49-F238E27FC236}">
              <a16:creationId xmlns:a16="http://schemas.microsoft.com/office/drawing/2014/main" id="{00000000-0008-0000-0500-000014000000}"/>
            </a:ext>
          </a:extLst>
        </xdr:cNvPr>
        <xdr:cNvSpPr/>
      </xdr:nvSpPr>
      <xdr:spPr>
        <a:xfrm>
          <a:off x="2343150"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absolute">
    <xdr:from>
      <xdr:col>2</xdr:col>
      <xdr:colOff>57150</xdr:colOff>
      <xdr:row>0</xdr:row>
      <xdr:rowOff>85725</xdr:rowOff>
    </xdr:from>
    <xdr:to>
      <xdr:col>4</xdr:col>
      <xdr:colOff>266700</xdr:colOff>
      <xdr:row>0</xdr:row>
      <xdr:rowOff>361950</xdr:rowOff>
    </xdr:to>
    <xdr:sp macro="" textlink="">
      <xdr:nvSpPr>
        <xdr:cNvPr id="21" name="20 Flecha derecha">
          <a:hlinkClick xmlns:r="http://schemas.openxmlformats.org/officeDocument/2006/relationships" r:id="rId2"/>
          <a:extLst>
            <a:ext uri="{FF2B5EF4-FFF2-40B4-BE49-F238E27FC236}">
              <a16:creationId xmlns:a16="http://schemas.microsoft.com/office/drawing/2014/main" id="{00000000-0008-0000-0500-000015000000}"/>
            </a:ext>
          </a:extLst>
        </xdr:cNvPr>
        <xdr:cNvSpPr/>
      </xdr:nvSpPr>
      <xdr:spPr>
        <a:xfrm rot="10800000">
          <a:off x="1876425"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1</xdr:col>
      <xdr:colOff>1</xdr:colOff>
      <xdr:row>1</xdr:row>
      <xdr:rowOff>5270</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781176" cy="457200"/>
        </a:xfrm>
        <a:prstGeom prst="rect">
          <a:avLst/>
        </a:prstGeom>
      </xdr:spPr>
    </xdr:pic>
    <xdr:clientData/>
  </xdr:twoCellAnchor>
  <xdr:twoCellAnchor editAs="oneCell">
    <xdr:from>
      <xdr:col>15</xdr:col>
      <xdr:colOff>88624</xdr:colOff>
      <xdr:row>0</xdr:row>
      <xdr:rowOff>44823</xdr:rowOff>
    </xdr:from>
    <xdr:to>
      <xdr:col>16</xdr:col>
      <xdr:colOff>227431</xdr:colOff>
      <xdr:row>0</xdr:row>
      <xdr:rowOff>425823</xdr:rowOff>
    </xdr:to>
    <xdr:pic>
      <xdr:nvPicPr>
        <xdr:cNvPr id="16" name="27 Imagen">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518749" y="44823"/>
          <a:ext cx="376932"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1362075</xdr:colOff>
      <xdr:row>0</xdr:row>
      <xdr:rowOff>66675</xdr:rowOff>
    </xdr:from>
    <xdr:to>
      <xdr:col>4</xdr:col>
      <xdr:colOff>1362075</xdr:colOff>
      <xdr:row>0</xdr:row>
      <xdr:rowOff>381000</xdr:rowOff>
    </xdr:to>
    <xdr:cxnSp macro="">
      <xdr:nvCxnSpPr>
        <xdr:cNvPr id="7" name="8 Conector recto">
          <a:extLst>
            <a:ext uri="{FF2B5EF4-FFF2-40B4-BE49-F238E27FC236}">
              <a16:creationId xmlns:a16="http://schemas.microsoft.com/office/drawing/2014/main" id="{00000000-0008-0000-0200-00000C000000}"/>
            </a:ext>
          </a:extLst>
        </xdr:cNvPr>
        <xdr:cNvCxnSpPr/>
      </xdr:nvCxnSpPr>
      <xdr:spPr>
        <a:xfrm>
          <a:off x="3352800" y="66675"/>
          <a:ext cx="0" cy="314325"/>
        </a:xfrm>
        <a:prstGeom prst="line">
          <a:avLst/>
        </a:prstGeom>
        <a:ln>
          <a:solidFill>
            <a:srgbClr val="C0C0C0"/>
          </a:solidFill>
        </a:ln>
        <a:effectLst/>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762000</xdr:colOff>
      <xdr:row>0</xdr:row>
      <xdr:rowOff>47625</xdr:rowOff>
    </xdr:from>
    <xdr:to>
      <xdr:col>15</xdr:col>
      <xdr:colOff>161925</xdr:colOff>
      <xdr:row>0</xdr:row>
      <xdr:rowOff>428625</xdr:rowOff>
    </xdr:to>
    <xdr:pic>
      <xdr:nvPicPr>
        <xdr:cNvPr id="964687" name="27 Imagen">
          <a:extLst>
            <a:ext uri="{FF2B5EF4-FFF2-40B4-BE49-F238E27FC236}">
              <a16:creationId xmlns:a16="http://schemas.microsoft.com/office/drawing/2014/main" id="{00000000-0008-0000-0700-00004FB80E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0" y="476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28575</xdr:colOff>
      <xdr:row>0</xdr:row>
      <xdr:rowOff>85725</xdr:rowOff>
    </xdr:from>
    <xdr:to>
      <xdr:col>3</xdr:col>
      <xdr:colOff>304800</xdr:colOff>
      <xdr:row>0</xdr:row>
      <xdr:rowOff>361950</xdr:rowOff>
    </xdr:to>
    <xdr:sp macro="" textlink="">
      <xdr:nvSpPr>
        <xdr:cNvPr id="5" name="4 Flecha derecha">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rot="10800000">
          <a:off x="1847850"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absolute">
    <xdr:from>
      <xdr:col>4</xdr:col>
      <xdr:colOff>9525</xdr:colOff>
      <xdr:row>0</xdr:row>
      <xdr:rowOff>85725</xdr:rowOff>
    </xdr:from>
    <xdr:to>
      <xdr:col>4</xdr:col>
      <xdr:colOff>390525</xdr:colOff>
      <xdr:row>0</xdr:row>
      <xdr:rowOff>361950</xdr:rowOff>
    </xdr:to>
    <xdr:sp macro="" textlink="">
      <xdr:nvSpPr>
        <xdr:cNvPr id="6" name="5 Flecha derecha">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2314575"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oneCell">
    <xdr:from>
      <xdr:col>4</xdr:col>
      <xdr:colOff>1257300</xdr:colOff>
      <xdr:row>8</xdr:row>
      <xdr:rowOff>0</xdr:rowOff>
    </xdr:from>
    <xdr:to>
      <xdr:col>4</xdr:col>
      <xdr:colOff>1257300</xdr:colOff>
      <xdr:row>8</xdr:row>
      <xdr:rowOff>85725</xdr:rowOff>
    </xdr:to>
    <xdr:pic>
      <xdr:nvPicPr>
        <xdr:cNvPr id="964691" name="6 Imagen" descr="D:\Documents and Settings\enotario\Configuración local\Temp\Temporary Internet Files\Content.IE5\QQXMQY3R\MC900442072[1].wmf">
          <a:hlinkClick xmlns:r="http://schemas.openxmlformats.org/officeDocument/2006/relationships" r:id="rId4"/>
          <a:extLst>
            <a:ext uri="{FF2B5EF4-FFF2-40B4-BE49-F238E27FC236}">
              <a16:creationId xmlns:a16="http://schemas.microsoft.com/office/drawing/2014/main" id="{00000000-0008-0000-0700-000053B80E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43300" y="17526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1257300</xdr:colOff>
      <xdr:row>16</xdr:row>
      <xdr:rowOff>0</xdr:rowOff>
    </xdr:from>
    <xdr:to>
      <xdr:col>4</xdr:col>
      <xdr:colOff>1257300</xdr:colOff>
      <xdr:row>16</xdr:row>
      <xdr:rowOff>85725</xdr:rowOff>
    </xdr:to>
    <xdr:pic>
      <xdr:nvPicPr>
        <xdr:cNvPr id="964692" name="6 Imagen" descr="D:\Documents and Settings\enotario\Configuración local\Temp\Temporary Internet Files\Content.IE5\QQXMQY3R\MC900442072[1].wmf">
          <a:hlinkClick xmlns:r="http://schemas.openxmlformats.org/officeDocument/2006/relationships" r:id="rId4"/>
          <a:extLst>
            <a:ext uri="{FF2B5EF4-FFF2-40B4-BE49-F238E27FC236}">
              <a16:creationId xmlns:a16="http://schemas.microsoft.com/office/drawing/2014/main" id="{00000000-0008-0000-0700-000054B80E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43300" y="405765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xdr:colOff>
      <xdr:row>0</xdr:row>
      <xdr:rowOff>455543</xdr:rowOff>
    </xdr:to>
    <xdr:pic>
      <xdr:nvPicPr>
        <xdr:cNvPr id="12" name="Imagen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781176" cy="455543"/>
        </a:xfrm>
        <a:prstGeom prst="rect">
          <a:avLst/>
        </a:prstGeom>
      </xdr:spPr>
    </xdr:pic>
    <xdr:clientData/>
  </xdr:twoCellAnchor>
  <xdr:twoCellAnchor>
    <xdr:from>
      <xdr:col>4</xdr:col>
      <xdr:colOff>962025</xdr:colOff>
      <xdr:row>0</xdr:row>
      <xdr:rowOff>47625</xdr:rowOff>
    </xdr:from>
    <xdr:to>
      <xdr:col>4</xdr:col>
      <xdr:colOff>962025</xdr:colOff>
      <xdr:row>0</xdr:row>
      <xdr:rowOff>361950</xdr:rowOff>
    </xdr:to>
    <xdr:cxnSp macro="">
      <xdr:nvCxnSpPr>
        <xdr:cNvPr id="9" name="8 Conector recto">
          <a:extLst>
            <a:ext uri="{FF2B5EF4-FFF2-40B4-BE49-F238E27FC236}">
              <a16:creationId xmlns:a16="http://schemas.microsoft.com/office/drawing/2014/main" id="{00000000-0008-0000-0200-00000C000000}"/>
            </a:ext>
          </a:extLst>
        </xdr:cNvPr>
        <xdr:cNvCxnSpPr/>
      </xdr:nvCxnSpPr>
      <xdr:spPr>
        <a:xfrm>
          <a:off x="3267075" y="47625"/>
          <a:ext cx="0" cy="314325"/>
        </a:xfrm>
        <a:prstGeom prst="line">
          <a:avLst/>
        </a:prstGeom>
        <a:ln>
          <a:solidFill>
            <a:srgbClr val="C0C0C0"/>
          </a:solidFill>
        </a:ln>
        <a:effectLst/>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66675</xdr:colOff>
      <xdr:row>0</xdr:row>
      <xdr:rowOff>85725</xdr:rowOff>
    </xdr:from>
    <xdr:to>
      <xdr:col>4</xdr:col>
      <xdr:colOff>245579</xdr:colOff>
      <xdr:row>0</xdr:row>
      <xdr:rowOff>361950</xdr:rowOff>
    </xdr:to>
    <xdr:sp macro="" textlink="">
      <xdr:nvSpPr>
        <xdr:cNvPr id="2" name="9 Flecha derecha">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rot="10800000">
          <a:off x="1914525" y="85725"/>
          <a:ext cx="378929"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absolute">
    <xdr:from>
      <xdr:col>4</xdr:col>
      <xdr:colOff>331304</xdr:colOff>
      <xdr:row>0</xdr:row>
      <xdr:rowOff>85725</xdr:rowOff>
    </xdr:from>
    <xdr:to>
      <xdr:col>4</xdr:col>
      <xdr:colOff>712304</xdr:colOff>
      <xdr:row>0</xdr:row>
      <xdr:rowOff>361950</xdr:rowOff>
    </xdr:to>
    <xdr:sp macro="" textlink="">
      <xdr:nvSpPr>
        <xdr:cNvPr id="3" name="11 Flecha derecha">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2379179" y="8572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oneCell">
    <xdr:from>
      <xdr:col>10</xdr:col>
      <xdr:colOff>309562</xdr:colOff>
      <xdr:row>0</xdr:row>
      <xdr:rowOff>38100</xdr:rowOff>
    </xdr:from>
    <xdr:to>
      <xdr:col>12</xdr:col>
      <xdr:colOff>76200</xdr:colOff>
      <xdr:row>0</xdr:row>
      <xdr:rowOff>419100</xdr:rowOff>
    </xdr:to>
    <xdr:pic>
      <xdr:nvPicPr>
        <xdr:cNvPr id="4" name="27 Imagen">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49187" y="38100"/>
          <a:ext cx="385763"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1257300</xdr:colOff>
      <xdr:row>24</xdr:row>
      <xdr:rowOff>0</xdr:rowOff>
    </xdr:from>
    <xdr:to>
      <xdr:col>4</xdr:col>
      <xdr:colOff>1257300</xdr:colOff>
      <xdr:row>24</xdr:row>
      <xdr:rowOff>89866</xdr:rowOff>
    </xdr:to>
    <xdr:pic>
      <xdr:nvPicPr>
        <xdr:cNvPr id="9" name="6 Imagen" descr="D:\Documents and Settings\enotario\Configuración local\Temp\Temporary Internet Files\Content.IE5\QQXMQY3R\MC900442072[1].wmf">
          <a:hlinkClick xmlns:r="http://schemas.openxmlformats.org/officeDocument/2006/relationships" r:id="rId4"/>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09950" y="5248275"/>
          <a:ext cx="0" cy="8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1257300</xdr:colOff>
      <xdr:row>69</xdr:row>
      <xdr:rowOff>0</xdr:rowOff>
    </xdr:from>
    <xdr:ext cx="0" cy="85725"/>
    <xdr:pic>
      <xdr:nvPicPr>
        <xdr:cNvPr id="12" name="6 Imagen" descr="D:\Documents and Settings\enotario\Configuración local\Temp\Temporary Internet Files\Content.IE5\QQXMQY3R\MC900442072[1].wmf">
          <a:hlinkClick xmlns:r="http://schemas.openxmlformats.org/officeDocument/2006/relationships" r:id="rId4"/>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09950" y="1216342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1257300</xdr:colOff>
      <xdr:row>69</xdr:row>
      <xdr:rowOff>0</xdr:rowOff>
    </xdr:from>
    <xdr:ext cx="0" cy="85725"/>
    <xdr:pic>
      <xdr:nvPicPr>
        <xdr:cNvPr id="13" name="6 Imagen" descr="D:\Documents and Settings\enotario\Configuración local\Temp\Temporary Internet Files\Content.IE5\QQXMQY3R\MC900442072[1].wmf">
          <a:hlinkClick xmlns:r="http://schemas.openxmlformats.org/officeDocument/2006/relationships" r:id="rId4"/>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09950" y="12163425"/>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0</xdr:col>
      <xdr:colOff>1781176</xdr:colOff>
      <xdr:row>1</xdr:row>
      <xdr:rowOff>3105</xdr:rowOff>
    </xdr:to>
    <xdr:pic>
      <xdr:nvPicPr>
        <xdr:cNvPr id="14" name="Imagen 13">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781176" cy="455543"/>
        </a:xfrm>
        <a:prstGeom prst="rect">
          <a:avLst/>
        </a:prstGeom>
      </xdr:spPr>
    </xdr:pic>
    <xdr:clientData/>
  </xdr:twoCellAnchor>
  <xdr:oneCellAnchor>
    <xdr:from>
      <xdr:col>4</xdr:col>
      <xdr:colOff>1257300</xdr:colOff>
      <xdr:row>97</xdr:row>
      <xdr:rowOff>0</xdr:rowOff>
    </xdr:from>
    <xdr:ext cx="0" cy="89866"/>
    <xdr:pic>
      <xdr:nvPicPr>
        <xdr:cNvPr id="17" name="6 Imagen" descr="D:\Documents and Settings\enotario\Configuración local\Temp\Temporary Internet Files\Content.IE5\QQXMQY3R\MC900442072[1].wmf">
          <a:hlinkClick xmlns:r="http://schemas.openxmlformats.org/officeDocument/2006/relationships" r:id="rId4"/>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62550" y="22117050"/>
          <a:ext cx="0" cy="8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1257300</xdr:colOff>
      <xdr:row>69</xdr:row>
      <xdr:rowOff>0</xdr:rowOff>
    </xdr:from>
    <xdr:ext cx="0" cy="85725"/>
    <xdr:pic>
      <xdr:nvPicPr>
        <xdr:cNvPr id="15" name="6 Imagen" descr="D:\Documents and Settings\enotario\Configuración local\Temp\Temporary Internet Files\Content.IE5\QQXMQY3R\MC900442072[1].wmf">
          <a:hlinkClick xmlns:r="http://schemas.openxmlformats.org/officeDocument/2006/relationships" r:id="rId4"/>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19675" y="1183005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1257300</xdr:colOff>
      <xdr:row>69</xdr:row>
      <xdr:rowOff>0</xdr:rowOff>
    </xdr:from>
    <xdr:ext cx="0" cy="85725"/>
    <xdr:pic>
      <xdr:nvPicPr>
        <xdr:cNvPr id="16" name="6 Imagen" descr="D:\Documents and Settings\enotario\Configuración local\Temp\Temporary Internet Files\Content.IE5\QQXMQY3R\MC900442072[1].wmf">
          <a:hlinkClick xmlns:r="http://schemas.openxmlformats.org/officeDocument/2006/relationships" r:id="rId4"/>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19675" y="1183005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xdr:col>
      <xdr:colOff>1399760</xdr:colOff>
      <xdr:row>0</xdr:row>
      <xdr:rowOff>73301</xdr:rowOff>
    </xdr:from>
    <xdr:to>
      <xdr:col>4</xdr:col>
      <xdr:colOff>1399760</xdr:colOff>
      <xdr:row>0</xdr:row>
      <xdr:rowOff>387626</xdr:rowOff>
    </xdr:to>
    <xdr:cxnSp macro="">
      <xdr:nvCxnSpPr>
        <xdr:cNvPr id="18" name="8 Conector recto">
          <a:extLst>
            <a:ext uri="{FF2B5EF4-FFF2-40B4-BE49-F238E27FC236}">
              <a16:creationId xmlns:a16="http://schemas.microsoft.com/office/drawing/2014/main" id="{00000000-0008-0000-0200-00000C000000}"/>
            </a:ext>
          </a:extLst>
        </xdr:cNvPr>
        <xdr:cNvCxnSpPr/>
      </xdr:nvCxnSpPr>
      <xdr:spPr>
        <a:xfrm>
          <a:off x="3447635" y="73301"/>
          <a:ext cx="0" cy="314325"/>
        </a:xfrm>
        <a:prstGeom prst="line">
          <a:avLst/>
        </a:prstGeom>
        <a:ln>
          <a:solidFill>
            <a:srgbClr val="C0C0C0"/>
          </a:solidFill>
        </a:ln>
        <a:effectLst/>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123825</xdr:colOff>
      <xdr:row>0</xdr:row>
      <xdr:rowOff>47625</xdr:rowOff>
    </xdr:from>
    <xdr:to>
      <xdr:col>17</xdr:col>
      <xdr:colOff>238125</xdr:colOff>
      <xdr:row>0</xdr:row>
      <xdr:rowOff>428625</xdr:rowOff>
    </xdr:to>
    <xdr:pic>
      <xdr:nvPicPr>
        <xdr:cNvPr id="2" name="27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476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9525</xdr:colOff>
      <xdr:row>0</xdr:row>
      <xdr:rowOff>104775</xdr:rowOff>
    </xdr:from>
    <xdr:to>
      <xdr:col>4</xdr:col>
      <xdr:colOff>19050</xdr:colOff>
      <xdr:row>0</xdr:row>
      <xdr:rowOff>381000</xdr:rowOff>
    </xdr:to>
    <xdr:sp macro="" textlink="">
      <xdr:nvSpPr>
        <xdr:cNvPr id="4" name="3 Flecha derecha">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rot="10800000">
          <a:off x="1828800" y="10477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editAs="absolute">
    <xdr:from>
      <xdr:col>4</xdr:col>
      <xdr:colOff>104775</xdr:colOff>
      <xdr:row>0</xdr:row>
      <xdr:rowOff>104775</xdr:rowOff>
    </xdr:from>
    <xdr:to>
      <xdr:col>4</xdr:col>
      <xdr:colOff>485775</xdr:colOff>
      <xdr:row>0</xdr:row>
      <xdr:rowOff>381000</xdr:rowOff>
    </xdr:to>
    <xdr:sp macro="" textlink="">
      <xdr:nvSpPr>
        <xdr:cNvPr id="5" name="4 Flecha derecha">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295525" y="104775"/>
          <a:ext cx="381000" cy="276225"/>
        </a:xfrm>
        <a:prstGeom prst="rightArrow">
          <a:avLst/>
        </a:prstGeom>
        <a:solidFill>
          <a:srgbClr val="69613B"/>
        </a:solidFill>
        <a:ln>
          <a:solidFill>
            <a:srgbClr val="DDD9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es-ES" sz="1100">
            <a:solidFill>
              <a:schemeClr val="lt1"/>
            </a:solidFill>
            <a:latin typeface="+mn-lt"/>
            <a:ea typeface="+mn-ea"/>
            <a:cs typeface="+mn-cs"/>
          </a:endParaRPr>
        </a:p>
      </xdr:txBody>
    </xdr:sp>
    <xdr:clientData/>
  </xdr:twoCellAnchor>
  <xdr:twoCellAnchor>
    <xdr:from>
      <xdr:col>5</xdr:col>
      <xdr:colOff>714375</xdr:colOff>
      <xdr:row>45</xdr:row>
      <xdr:rowOff>0</xdr:rowOff>
    </xdr:from>
    <xdr:to>
      <xdr:col>5</xdr:col>
      <xdr:colOff>828676</xdr:colOff>
      <xdr:row>47</xdr:row>
      <xdr:rowOff>189251</xdr:rowOff>
    </xdr:to>
    <xdr:sp macro="" textlink="">
      <xdr:nvSpPr>
        <xdr:cNvPr id="7" name="7 Abrir llave">
          <a:extLst>
            <a:ext uri="{FF2B5EF4-FFF2-40B4-BE49-F238E27FC236}">
              <a16:creationId xmlns:a16="http://schemas.microsoft.com/office/drawing/2014/main" id="{00000000-0008-0000-0900-000007000000}"/>
            </a:ext>
          </a:extLst>
        </xdr:cNvPr>
        <xdr:cNvSpPr/>
      </xdr:nvSpPr>
      <xdr:spPr>
        <a:xfrm>
          <a:off x="3933825" y="5772151"/>
          <a:ext cx="114301" cy="760750"/>
        </a:xfrm>
        <a:prstGeom prst="leftBrace">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s-ES"/>
        </a:p>
      </xdr:txBody>
    </xdr:sp>
    <xdr:clientData/>
  </xdr:twoCellAnchor>
  <xdr:twoCellAnchor>
    <xdr:from>
      <xdr:col>5</xdr:col>
      <xdr:colOff>723900</xdr:colOff>
      <xdr:row>51</xdr:row>
      <xdr:rowOff>1</xdr:rowOff>
    </xdr:from>
    <xdr:to>
      <xdr:col>5</xdr:col>
      <xdr:colOff>838201</xdr:colOff>
      <xdr:row>53</xdr:row>
      <xdr:rowOff>189251</xdr:rowOff>
    </xdr:to>
    <xdr:sp macro="" textlink="">
      <xdr:nvSpPr>
        <xdr:cNvPr id="8" name="8 Abrir llave">
          <a:extLst>
            <a:ext uri="{FF2B5EF4-FFF2-40B4-BE49-F238E27FC236}">
              <a16:creationId xmlns:a16="http://schemas.microsoft.com/office/drawing/2014/main" id="{00000000-0008-0000-0900-000008000000}"/>
            </a:ext>
          </a:extLst>
        </xdr:cNvPr>
        <xdr:cNvSpPr/>
      </xdr:nvSpPr>
      <xdr:spPr>
        <a:xfrm>
          <a:off x="3943350" y="6848476"/>
          <a:ext cx="114301" cy="760750"/>
        </a:xfrm>
        <a:prstGeom prst="leftBrace">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s-ES"/>
        </a:p>
      </xdr:txBody>
    </xdr:sp>
    <xdr:clientData/>
  </xdr:twoCellAnchor>
  <xdr:twoCellAnchor>
    <xdr:from>
      <xdr:col>5</xdr:col>
      <xdr:colOff>723900</xdr:colOff>
      <xdr:row>57</xdr:row>
      <xdr:rowOff>0</xdr:rowOff>
    </xdr:from>
    <xdr:to>
      <xdr:col>5</xdr:col>
      <xdr:colOff>838201</xdr:colOff>
      <xdr:row>59</xdr:row>
      <xdr:rowOff>189251</xdr:rowOff>
    </xdr:to>
    <xdr:sp macro="" textlink="">
      <xdr:nvSpPr>
        <xdr:cNvPr id="9" name="10 Abrir llave">
          <a:extLst>
            <a:ext uri="{FF2B5EF4-FFF2-40B4-BE49-F238E27FC236}">
              <a16:creationId xmlns:a16="http://schemas.microsoft.com/office/drawing/2014/main" id="{00000000-0008-0000-0900-000009000000}"/>
            </a:ext>
          </a:extLst>
        </xdr:cNvPr>
        <xdr:cNvSpPr/>
      </xdr:nvSpPr>
      <xdr:spPr>
        <a:xfrm>
          <a:off x="3943350" y="7924801"/>
          <a:ext cx="114301" cy="760750"/>
        </a:xfrm>
        <a:prstGeom prst="leftBrace">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s-ES"/>
        </a:p>
      </xdr:txBody>
    </xdr:sp>
    <xdr:clientData/>
  </xdr:twoCellAnchor>
  <xdr:twoCellAnchor>
    <xdr:from>
      <xdr:col>5</xdr:col>
      <xdr:colOff>723900</xdr:colOff>
      <xdr:row>57</xdr:row>
      <xdr:rowOff>0</xdr:rowOff>
    </xdr:from>
    <xdr:to>
      <xdr:col>5</xdr:col>
      <xdr:colOff>838201</xdr:colOff>
      <xdr:row>59</xdr:row>
      <xdr:rowOff>189251</xdr:rowOff>
    </xdr:to>
    <xdr:sp macro="" textlink="">
      <xdr:nvSpPr>
        <xdr:cNvPr id="11" name="13 Abrir llave">
          <a:extLst>
            <a:ext uri="{FF2B5EF4-FFF2-40B4-BE49-F238E27FC236}">
              <a16:creationId xmlns:a16="http://schemas.microsoft.com/office/drawing/2014/main" id="{00000000-0008-0000-0900-00000B000000}"/>
            </a:ext>
          </a:extLst>
        </xdr:cNvPr>
        <xdr:cNvSpPr/>
      </xdr:nvSpPr>
      <xdr:spPr>
        <a:xfrm>
          <a:off x="3943350" y="7924801"/>
          <a:ext cx="114301" cy="760750"/>
        </a:xfrm>
        <a:prstGeom prst="leftBrace">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s-ES"/>
        </a:p>
      </xdr:txBody>
    </xdr:sp>
    <xdr:clientData/>
  </xdr:twoCellAnchor>
  <xdr:twoCellAnchor>
    <xdr:from>
      <xdr:col>5</xdr:col>
      <xdr:colOff>723900</xdr:colOff>
      <xdr:row>63</xdr:row>
      <xdr:rowOff>0</xdr:rowOff>
    </xdr:from>
    <xdr:to>
      <xdr:col>5</xdr:col>
      <xdr:colOff>838201</xdr:colOff>
      <xdr:row>65</xdr:row>
      <xdr:rowOff>189251</xdr:rowOff>
    </xdr:to>
    <xdr:sp macro="" textlink="">
      <xdr:nvSpPr>
        <xdr:cNvPr id="12" name="15 Abrir llave">
          <a:extLst>
            <a:ext uri="{FF2B5EF4-FFF2-40B4-BE49-F238E27FC236}">
              <a16:creationId xmlns:a16="http://schemas.microsoft.com/office/drawing/2014/main" id="{00000000-0008-0000-0900-00000C000000}"/>
            </a:ext>
          </a:extLst>
        </xdr:cNvPr>
        <xdr:cNvSpPr/>
      </xdr:nvSpPr>
      <xdr:spPr>
        <a:xfrm>
          <a:off x="3943350" y="9001126"/>
          <a:ext cx="114301" cy="760750"/>
        </a:xfrm>
        <a:prstGeom prst="leftBrace">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s-ES"/>
        </a:p>
      </xdr:txBody>
    </xdr:sp>
    <xdr:clientData/>
  </xdr:twoCellAnchor>
  <xdr:twoCellAnchor>
    <xdr:from>
      <xdr:col>5</xdr:col>
      <xdr:colOff>723900</xdr:colOff>
      <xdr:row>63</xdr:row>
      <xdr:rowOff>0</xdr:rowOff>
    </xdr:from>
    <xdr:to>
      <xdr:col>5</xdr:col>
      <xdr:colOff>838201</xdr:colOff>
      <xdr:row>65</xdr:row>
      <xdr:rowOff>189251</xdr:rowOff>
    </xdr:to>
    <xdr:sp macro="" textlink="">
      <xdr:nvSpPr>
        <xdr:cNvPr id="13" name="16 Abrir llave">
          <a:extLst>
            <a:ext uri="{FF2B5EF4-FFF2-40B4-BE49-F238E27FC236}">
              <a16:creationId xmlns:a16="http://schemas.microsoft.com/office/drawing/2014/main" id="{00000000-0008-0000-0900-00000D000000}"/>
            </a:ext>
          </a:extLst>
        </xdr:cNvPr>
        <xdr:cNvSpPr/>
      </xdr:nvSpPr>
      <xdr:spPr>
        <a:xfrm>
          <a:off x="3943350" y="9001126"/>
          <a:ext cx="114301" cy="760750"/>
        </a:xfrm>
        <a:prstGeom prst="leftBrace">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s-ES"/>
        </a:p>
      </xdr:txBody>
    </xdr:sp>
    <xdr:clientData/>
  </xdr:twoCellAnchor>
  <xdr:twoCellAnchor editAs="oneCell">
    <xdr:from>
      <xdr:col>0</xdr:col>
      <xdr:colOff>0</xdr:colOff>
      <xdr:row>0</xdr:row>
      <xdr:rowOff>0</xdr:rowOff>
    </xdr:from>
    <xdr:to>
      <xdr:col>1</xdr:col>
      <xdr:colOff>1</xdr:colOff>
      <xdr:row>1</xdr:row>
      <xdr:rowOff>0</xdr:rowOff>
    </xdr:to>
    <xdr:pic>
      <xdr:nvPicPr>
        <xdr:cNvPr id="15" name="Imagen 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781176" cy="457200"/>
        </a:xfrm>
        <a:prstGeom prst="rect">
          <a:avLst/>
        </a:prstGeom>
      </xdr:spPr>
    </xdr:pic>
    <xdr:clientData/>
  </xdr:twoCellAnchor>
  <xdr:twoCellAnchor editAs="absolute">
    <xdr:from>
      <xdr:col>11</xdr:col>
      <xdr:colOff>180975</xdr:colOff>
      <xdr:row>12</xdr:row>
      <xdr:rowOff>133350</xdr:rowOff>
    </xdr:from>
    <xdr:to>
      <xdr:col>17</xdr:col>
      <xdr:colOff>66675</xdr:colOff>
      <xdr:row>21</xdr:row>
      <xdr:rowOff>133350</xdr:rowOff>
    </xdr:to>
    <xdr:graphicFrame macro="">
      <xdr:nvGraphicFramePr>
        <xdr:cNvPr id="18" name="3 Gráfico">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171450</xdr:colOff>
      <xdr:row>22</xdr:row>
      <xdr:rowOff>9525</xdr:rowOff>
    </xdr:from>
    <xdr:to>
      <xdr:col>17</xdr:col>
      <xdr:colOff>50427</xdr:colOff>
      <xdr:row>30</xdr:row>
      <xdr:rowOff>187698</xdr:rowOff>
    </xdr:to>
    <xdr:graphicFrame macro="">
      <xdr:nvGraphicFramePr>
        <xdr:cNvPr id="25"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171450</xdr:colOff>
      <xdr:row>31</xdr:row>
      <xdr:rowOff>57150</xdr:rowOff>
    </xdr:from>
    <xdr:to>
      <xdr:col>17</xdr:col>
      <xdr:colOff>44823</xdr:colOff>
      <xdr:row>36</xdr:row>
      <xdr:rowOff>96370</xdr:rowOff>
    </xdr:to>
    <xdr:graphicFrame macro="">
      <xdr:nvGraphicFramePr>
        <xdr:cNvPr id="29"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19050</xdr:colOff>
      <xdr:row>0</xdr:row>
      <xdr:rowOff>76200</xdr:rowOff>
    </xdr:from>
    <xdr:to>
      <xdr:col>5</xdr:col>
      <xdr:colOff>19050</xdr:colOff>
      <xdr:row>0</xdr:row>
      <xdr:rowOff>390525</xdr:rowOff>
    </xdr:to>
    <xdr:cxnSp macro="">
      <xdr:nvCxnSpPr>
        <xdr:cNvPr id="20" name="8 Conector recto">
          <a:extLst>
            <a:ext uri="{FF2B5EF4-FFF2-40B4-BE49-F238E27FC236}">
              <a16:creationId xmlns:a16="http://schemas.microsoft.com/office/drawing/2014/main" id="{00000000-0008-0000-0200-00000C000000}"/>
            </a:ext>
          </a:extLst>
        </xdr:cNvPr>
        <xdr:cNvCxnSpPr/>
      </xdr:nvCxnSpPr>
      <xdr:spPr>
        <a:xfrm>
          <a:off x="3295650" y="76200"/>
          <a:ext cx="0" cy="314325"/>
        </a:xfrm>
        <a:prstGeom prst="line">
          <a:avLst/>
        </a:prstGeom>
        <a:ln>
          <a:solidFill>
            <a:srgbClr val="C0C0C0"/>
          </a:solidFill>
        </a:ln>
        <a:effectLst/>
      </xdr:spPr>
      <xdr:style>
        <a:lnRef idx="2">
          <a:schemeClr val="accent5"/>
        </a:lnRef>
        <a:fillRef idx="0">
          <a:schemeClr val="accent5"/>
        </a:fillRef>
        <a:effectRef idx="1">
          <a:schemeClr val="accent5"/>
        </a:effectRef>
        <a:fontRef idx="minor">
          <a:schemeClr val="tx1"/>
        </a:fontRef>
      </xdr:style>
    </xdr:cxnSp>
    <xdr:clientData/>
  </xdr:twoCellAnchor>
  <xdr:twoCellAnchor editAs="absolute">
    <xdr:from>
      <xdr:col>13</xdr:col>
      <xdr:colOff>177034</xdr:colOff>
      <xdr:row>42</xdr:row>
      <xdr:rowOff>9526</xdr:rowOff>
    </xdr:from>
    <xdr:to>
      <xdr:col>17</xdr:col>
      <xdr:colOff>28575</xdr:colOff>
      <xdr:row>61</xdr:row>
      <xdr:rowOff>19051</xdr:rowOff>
    </xdr:to>
    <xdr:graphicFrame macro="">
      <xdr:nvGraphicFramePr>
        <xdr:cNvPr id="23" name="4 Gráfico">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8</xdr:col>
      <xdr:colOff>168166</xdr:colOff>
      <xdr:row>42</xdr:row>
      <xdr:rowOff>9525</xdr:rowOff>
    </xdr:from>
    <xdr:to>
      <xdr:col>13</xdr:col>
      <xdr:colOff>28575</xdr:colOff>
      <xdr:row>61</xdr:row>
      <xdr:rowOff>11625</xdr:rowOff>
    </xdr:to>
    <xdr:graphicFrame macro="">
      <xdr:nvGraphicFramePr>
        <xdr:cNvPr id="24" name="4 Gráfico">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notario\Desktop\calculadora_hc_aytos_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e instrucciones"/>
      <sheetName val="1_Datos generales municipio"/>
      <sheetName val="2_Instalaciones fijas"/>
      <sheetName val="3_Climatiz-Refriger."/>
      <sheetName val="4_Transporte"/>
      <sheetName val="5_Electricidad"/>
      <sheetName val="6_Información adicional"/>
      <sheetName val="7_Resultados"/>
      <sheetName val="8_Factores de emisión"/>
      <sheetName val="9_Observaciones"/>
      <sheetName val="10_Consumos. Hoja de trabajo"/>
      <sheetName val="11_Revisiones Calculadora"/>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v>2020</v>
          </cell>
          <cell r="D7" t="str">
            <v>Albacete</v>
          </cell>
        </row>
        <row r="8">
          <cell r="C8">
            <v>2019</v>
          </cell>
          <cell r="D8" t="str">
            <v>Alicante/Alacant</v>
          </cell>
        </row>
        <row r="9">
          <cell r="C9">
            <v>2018</v>
          </cell>
          <cell r="D9" t="str">
            <v>Almería</v>
          </cell>
        </row>
        <row r="10">
          <cell r="C10">
            <v>2017</v>
          </cell>
          <cell r="D10" t="str">
            <v>Araba/Álava</v>
          </cell>
        </row>
        <row r="11">
          <cell r="C11">
            <v>2016</v>
          </cell>
          <cell r="D11" t="str">
            <v>Asturias</v>
          </cell>
        </row>
        <row r="12">
          <cell r="C12">
            <v>2015</v>
          </cell>
          <cell r="D12" t="str">
            <v>Ávila</v>
          </cell>
        </row>
        <row r="13">
          <cell r="C13">
            <v>2014</v>
          </cell>
          <cell r="D13" t="str">
            <v>Badajoz</v>
          </cell>
        </row>
        <row r="14">
          <cell r="C14">
            <v>2013</v>
          </cell>
          <cell r="D14" t="str">
            <v>Balears, Illes</v>
          </cell>
        </row>
        <row r="15">
          <cell r="C15">
            <v>2012</v>
          </cell>
          <cell r="D15" t="str">
            <v>Barcelona</v>
          </cell>
        </row>
        <row r="16">
          <cell r="C16">
            <v>2011</v>
          </cell>
          <cell r="D16" t="str">
            <v>Bizkaia</v>
          </cell>
        </row>
        <row r="17">
          <cell r="D17" t="str">
            <v>Burgos</v>
          </cell>
        </row>
        <row r="18">
          <cell r="D18" t="str">
            <v>Cáceres</v>
          </cell>
        </row>
        <row r="19">
          <cell r="D19" t="str">
            <v>Cádiz</v>
          </cell>
        </row>
        <row r="20">
          <cell r="D20" t="str">
            <v>Cantabria</v>
          </cell>
        </row>
        <row r="21">
          <cell r="D21" t="str">
            <v>Castellón/Castelló</v>
          </cell>
        </row>
        <row r="22">
          <cell r="D22" t="str">
            <v>Ciudad Real</v>
          </cell>
        </row>
        <row r="23">
          <cell r="D23" t="str">
            <v>Córdoba</v>
          </cell>
        </row>
        <row r="24">
          <cell r="D24" t="str">
            <v>Coruña, A</v>
          </cell>
        </row>
        <row r="25">
          <cell r="D25" t="str">
            <v>Cuenca</v>
          </cell>
        </row>
        <row r="26">
          <cell r="D26" t="str">
            <v>Gipuzkoa</v>
          </cell>
        </row>
        <row r="27">
          <cell r="D27" t="str">
            <v>Girona</v>
          </cell>
        </row>
        <row r="28">
          <cell r="D28" t="str">
            <v>Granada</v>
          </cell>
        </row>
        <row r="29">
          <cell r="D29" t="str">
            <v>Guadalajara</v>
          </cell>
        </row>
        <row r="30">
          <cell r="D30" t="str">
            <v>Huelva</v>
          </cell>
        </row>
        <row r="31">
          <cell r="D31" t="str">
            <v>Huesca</v>
          </cell>
        </row>
        <row r="32">
          <cell r="D32" t="str">
            <v>Jaén</v>
          </cell>
        </row>
        <row r="33">
          <cell r="D33" t="str">
            <v>León</v>
          </cell>
        </row>
        <row r="34">
          <cell r="D34" t="str">
            <v>Lleida</v>
          </cell>
        </row>
        <row r="35">
          <cell r="D35" t="str">
            <v>Lugo</v>
          </cell>
        </row>
        <row r="36">
          <cell r="D36" t="str">
            <v>Madrid</v>
          </cell>
        </row>
        <row r="37">
          <cell r="D37" t="str">
            <v>Málaga</v>
          </cell>
        </row>
        <row r="38">
          <cell r="D38" t="str">
            <v>Murcia</v>
          </cell>
        </row>
        <row r="39">
          <cell r="D39" t="str">
            <v>Navarra</v>
          </cell>
        </row>
        <row r="40">
          <cell r="D40" t="str">
            <v>Ourense</v>
          </cell>
        </row>
        <row r="41">
          <cell r="D41" t="str">
            <v>Palencia</v>
          </cell>
        </row>
        <row r="42">
          <cell r="D42" t="str">
            <v>Palmas, Las</v>
          </cell>
        </row>
        <row r="43">
          <cell r="D43" t="str">
            <v>Pontevedra</v>
          </cell>
        </row>
        <row r="44">
          <cell r="D44" t="str">
            <v>Rioja, La</v>
          </cell>
        </row>
        <row r="45">
          <cell r="D45" t="str">
            <v>Salamanca</v>
          </cell>
        </row>
        <row r="46">
          <cell r="D46" t="str">
            <v>Santa Cruz de Tenerife</v>
          </cell>
        </row>
        <row r="47">
          <cell r="D47" t="str">
            <v>Segovia</v>
          </cell>
        </row>
        <row r="48">
          <cell r="D48" t="str">
            <v>Sevilla</v>
          </cell>
        </row>
        <row r="49">
          <cell r="D49" t="str">
            <v>Soria</v>
          </cell>
        </row>
        <row r="50">
          <cell r="D50" t="str">
            <v>Tarragona</v>
          </cell>
        </row>
        <row r="51">
          <cell r="D51" t="str">
            <v>Teruel</v>
          </cell>
        </row>
        <row r="52">
          <cell r="D52" t="str">
            <v>Toledo</v>
          </cell>
        </row>
        <row r="53">
          <cell r="D53" t="str">
            <v>Valencia/Valéncia</v>
          </cell>
        </row>
        <row r="54">
          <cell r="D54" t="str">
            <v>Valladolid</v>
          </cell>
        </row>
        <row r="55">
          <cell r="D55" t="str">
            <v>Zamora</v>
          </cell>
        </row>
        <row r="56">
          <cell r="D56" t="str">
            <v>Zaragoza</v>
          </cell>
        </row>
        <row r="57">
          <cell r="D57" t="str">
            <v>Ceuta</v>
          </cell>
        </row>
        <row r="58">
          <cell r="D58" t="str">
            <v>Melilla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teco.gob.es/es/cambio-climatico/temas/mitigacion-politicas-y-medidas/instruccionescalculadorahc_tcm30-485627.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gdo.cnmc.es/CNE/resumenGdo.do?anio=2018" TargetMode="External"/><Relationship Id="rId18" Type="http://schemas.openxmlformats.org/officeDocument/2006/relationships/hyperlink" Target="https://gdo.cnmc.es/CNE/resumenGdo.do?anio=2019" TargetMode="External"/><Relationship Id="rId26" Type="http://schemas.openxmlformats.org/officeDocument/2006/relationships/hyperlink" Target="https://www.ipcc.ch/site/assets/uploads/2018/02/WG1AR5_Chapter08_FINAL.pdf" TargetMode="External"/><Relationship Id="rId39" Type="http://schemas.openxmlformats.org/officeDocument/2006/relationships/hyperlink" Target="https://www.boe.es/buscar/doc.php?id=BOE-A-2015-6563" TargetMode="External"/><Relationship Id="rId21" Type="http://schemas.openxmlformats.org/officeDocument/2006/relationships/hyperlink" Target="http://gdo.cnmc.es/CNE/resumenGdo.do?anio=2009" TargetMode="External"/><Relationship Id="rId34" Type="http://schemas.openxmlformats.org/officeDocument/2006/relationships/hyperlink" Target="https://www.boe.es/buscar/act.php?id=BOE-A-2006-2779" TargetMode="External"/><Relationship Id="rId7" Type="http://schemas.openxmlformats.org/officeDocument/2006/relationships/hyperlink" Target="http://gdo.cnmc.es/CNE/resumenGdo.do?anio=2015" TargetMode="External"/><Relationship Id="rId2" Type="http://schemas.openxmlformats.org/officeDocument/2006/relationships/hyperlink" Target="http://gdo.cnmc.es/CNE/resumenGdo.do?anio=2012" TargetMode="External"/><Relationship Id="rId16" Type="http://schemas.openxmlformats.org/officeDocument/2006/relationships/hyperlink" Target="http://gdo.cnmc.es/CNE/resumenGdo.do?anio=2015" TargetMode="External"/><Relationship Id="rId20" Type="http://schemas.openxmlformats.org/officeDocument/2006/relationships/hyperlink" Target="http://gdo.cnmc.es/CNE/resumenGdo.do?anio=2010" TargetMode="External"/><Relationship Id="rId29" Type="http://schemas.openxmlformats.org/officeDocument/2006/relationships/hyperlink" Target="https://www.boe.es/buscar/act.php?id=BOE-A-2006-2779" TargetMode="External"/><Relationship Id="rId41" Type="http://schemas.openxmlformats.org/officeDocument/2006/relationships/drawing" Target="../drawings/drawing10.xml"/><Relationship Id="rId1" Type="http://schemas.openxmlformats.org/officeDocument/2006/relationships/hyperlink" Target="http://gdo.cnmc.es/CNE/resumenGdo.do?anio=2011" TargetMode="External"/><Relationship Id="rId6" Type="http://schemas.openxmlformats.org/officeDocument/2006/relationships/hyperlink" Target="http://gdo.cnmc.es/CNE/resumenGdo.do?anio=2015" TargetMode="External"/><Relationship Id="rId11" Type="http://schemas.openxmlformats.org/officeDocument/2006/relationships/hyperlink" Target="http://gdo.cnmc.es/CNE/resumenGdo.do?anio=2015" TargetMode="External"/><Relationship Id="rId24" Type="http://schemas.openxmlformats.org/officeDocument/2006/relationships/hyperlink" Target="https://gdo.cnmc.es/CNE/resumenGdo.do?anio=2021" TargetMode="External"/><Relationship Id="rId32" Type="http://schemas.openxmlformats.org/officeDocument/2006/relationships/hyperlink" Target="https://www.eea.europa.eu/publications/emep-eea-guidebook-2019/part-b-sectoral-guidance-chapters/1-energy/1-a-combustion/1-a-3-b-i/view" TargetMode="External"/><Relationship Id="rId37" Type="http://schemas.openxmlformats.org/officeDocument/2006/relationships/hyperlink" Target="https://www.miteco.gob.es/es/calidad-y-evaluacion-ambiental/temas/sistema-espanol-de-inventario-sei-/default.aspx" TargetMode="External"/><Relationship Id="rId40" Type="http://schemas.openxmlformats.org/officeDocument/2006/relationships/printerSettings" Target="../printerSettings/printerSettings10.bin"/><Relationship Id="rId5" Type="http://schemas.openxmlformats.org/officeDocument/2006/relationships/hyperlink" Target="http://gdo.cnmc.es/CNE/resumenGdo.do?anio=2015" TargetMode="External"/><Relationship Id="rId15" Type="http://schemas.openxmlformats.org/officeDocument/2006/relationships/hyperlink" Target="http://gdo.cnmc.es/CNE/resumenGdo.do?anio=2017" TargetMode="External"/><Relationship Id="rId23" Type="http://schemas.openxmlformats.org/officeDocument/2006/relationships/hyperlink" Target="http://gdo.cnmc.es/CNE/resumenGdo.do?anio=2007" TargetMode="External"/><Relationship Id="rId28" Type="http://schemas.openxmlformats.org/officeDocument/2006/relationships/hyperlink" Target="https://www.miteco.gob.es/es/calidad-y-evaluacion-ambiental/temas/sistema-espanol-de-inventario-sei-/default.aspx" TargetMode="External"/><Relationship Id="rId36" Type="http://schemas.openxmlformats.org/officeDocument/2006/relationships/hyperlink" Target="https://www.boe.es/buscar/doc.php?id=BOE-A-2015-6563" TargetMode="External"/><Relationship Id="rId10" Type="http://schemas.openxmlformats.org/officeDocument/2006/relationships/hyperlink" Target="http://gdo.cnmc.es/CNE/resumenGdo.do?anio=2017" TargetMode="External"/><Relationship Id="rId19" Type="http://schemas.openxmlformats.org/officeDocument/2006/relationships/hyperlink" Target="https://gdo.cnmc.es/CNE/resumenGdo.do?anio=2020" TargetMode="External"/><Relationship Id="rId31" Type="http://schemas.openxmlformats.org/officeDocument/2006/relationships/hyperlink" Target="https://www.miteco.gob.es/es/calidad-y-evaluacion-ambiental/temas/sistema-espanol-de-inventario-sei-/default.aspx" TargetMode="External"/><Relationship Id="rId4" Type="http://schemas.openxmlformats.org/officeDocument/2006/relationships/hyperlink" Target="http://gdo.cnmc.es/CNE/resumenGdo.do?anio=2014" TargetMode="External"/><Relationship Id="rId9" Type="http://schemas.openxmlformats.org/officeDocument/2006/relationships/hyperlink" Target="http://gdo.cnmc.es/CNE/resumenGdo.do?anio=2015" TargetMode="External"/><Relationship Id="rId14" Type="http://schemas.openxmlformats.org/officeDocument/2006/relationships/hyperlink" Target="http://gdo.cnmc.es/CNE/resumenGdo.do?anio=2015" TargetMode="External"/><Relationship Id="rId22" Type="http://schemas.openxmlformats.org/officeDocument/2006/relationships/hyperlink" Target="http://gdo.cnmc.es/CNE/resumenGdo.do?anio=2008" TargetMode="External"/><Relationship Id="rId27" Type="http://schemas.openxmlformats.org/officeDocument/2006/relationships/hyperlink" Target="https://www.ipcc.ch/site/assets/uploads/2018/02/WG1AR5_Chapter08_FINAL.pdf" TargetMode="External"/><Relationship Id="rId30" Type="http://schemas.openxmlformats.org/officeDocument/2006/relationships/hyperlink" Target="https://www.boe.es/buscar/doc.php?id=BOE-A-2015-6563" TargetMode="External"/><Relationship Id="rId35" Type="http://schemas.openxmlformats.org/officeDocument/2006/relationships/hyperlink" Target="https://www.miteco.gob.es/es/calidad-y-evaluacion-ambiental/temas/sistema-espanol-de-inventario-sei-/default.aspx" TargetMode="External"/><Relationship Id="rId8" Type="http://schemas.openxmlformats.org/officeDocument/2006/relationships/hyperlink" Target="https://gdo.cnmc.es/CNE/resumenGdo.do?anio=2016" TargetMode="External"/><Relationship Id="rId3" Type="http://schemas.openxmlformats.org/officeDocument/2006/relationships/hyperlink" Target="http://gdo.cnmc.es/CNE/resumenGdo.do?anio=2013" TargetMode="External"/><Relationship Id="rId12" Type="http://schemas.openxmlformats.org/officeDocument/2006/relationships/hyperlink" Target="https://gdo.cnmc.es/CNE/resumenGdo.do?anio=2017" TargetMode="External"/><Relationship Id="rId17" Type="http://schemas.openxmlformats.org/officeDocument/2006/relationships/hyperlink" Target="https://gdo.cnmc.es/CNE/resumenGdo.do?anio=2019" TargetMode="External"/><Relationship Id="rId25" Type="http://schemas.openxmlformats.org/officeDocument/2006/relationships/hyperlink" Target="https://gdo.cnmc.es/CNE/resumenGdo.do?anio=2021" TargetMode="External"/><Relationship Id="rId33" Type="http://schemas.openxmlformats.org/officeDocument/2006/relationships/hyperlink" Target="https://www.miteco.gob.es/es/calidad-y-evaluacion-ambiental/temas/sistema-espanol-de-inventario-sei-/default.aspx" TargetMode="External"/><Relationship Id="rId38" Type="http://schemas.openxmlformats.org/officeDocument/2006/relationships/hyperlink" Target="https://www.miteco.gob.es/es/calidad-y-evaluacion-ambiental/temas/sistema-espanol-de-inventario-sei-/default.aspx"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miteco.gob.es/es/calidad-y-evaluacion-ambiental/temas/sistema-espanol-de-inventario-sei-/08060708-maquinaria-movil_tcm30-456063.pdf" TargetMode="External"/><Relationship Id="rId2" Type="http://schemas.openxmlformats.org/officeDocument/2006/relationships/hyperlink" Target="https://energia.gob.es/es-es/Servicios/Paginas/consultasdecarburantes.aspx" TargetMode="External"/><Relationship Id="rId1" Type="http://schemas.openxmlformats.org/officeDocument/2006/relationships/hyperlink" Target="https://unece.org/classification-and-definition-vehicles"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unece.org/classification-and-definition-vehicle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ipcc.ch/site/assets/uploads/2018/02/WG1AR5_Chapter08_FINAL.pdf" TargetMode="External"/><Relationship Id="rId1" Type="http://schemas.openxmlformats.org/officeDocument/2006/relationships/hyperlink" Target="https://www.ipcc.ch/site/assets/uploads/2018/02/WG1AR5_Chapter08_FINAL.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gdo.cnmc.es/CNE/resumenGdo.do?anio" TargetMode="External"/><Relationship Id="rId1" Type="http://schemas.openxmlformats.org/officeDocument/2006/relationships/hyperlink" Target="https://gdo.cnmc.es/CNE/resumenGdo.do?anio"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1"/>
  <sheetViews>
    <sheetView showGridLines="0" showRowColHeaders="0" tabSelected="1" zoomScaleNormal="100" zoomScaleSheetLayoutView="100" workbookViewId="0"/>
  </sheetViews>
  <sheetFormatPr baseColWidth="10" defaultColWidth="11.42578125" defaultRowHeight="16.5" x14ac:dyDescent="0.3"/>
  <cols>
    <col min="1" max="1" width="7.5703125" style="393" customWidth="1"/>
    <col min="2" max="2" width="5.140625" style="393" customWidth="1"/>
    <col min="3" max="3" width="3.42578125" style="393" customWidth="1"/>
    <col min="4" max="4" width="3.7109375" style="393" customWidth="1"/>
    <col min="5" max="5" width="11.42578125" style="393"/>
    <col min="6" max="6" width="39.140625" style="393" customWidth="1"/>
    <col min="7" max="8" width="3.7109375" style="393" customWidth="1"/>
    <col min="9" max="9" width="32.140625" style="393" customWidth="1"/>
    <col min="10" max="10" width="3.7109375" style="393" customWidth="1"/>
    <col min="11" max="11" width="6.42578125" style="393" customWidth="1"/>
    <col min="12" max="12" width="3.42578125" style="393" customWidth="1"/>
    <col min="13" max="13" width="10.7109375" style="393" customWidth="1"/>
    <col min="14" max="14" width="3.7109375" style="393" customWidth="1"/>
    <col min="15" max="16384" width="11.42578125" style="393"/>
  </cols>
  <sheetData>
    <row r="2" spans="1:26" ht="21.75" customHeight="1" x14ac:dyDescent="0.3">
      <c r="I2" s="396"/>
    </row>
    <row r="3" spans="1:26" s="397" customFormat="1" ht="22.5" customHeight="1" x14ac:dyDescent="0.3">
      <c r="A3" s="393"/>
      <c r="B3" s="393"/>
      <c r="C3" s="393"/>
      <c r="D3" s="393"/>
      <c r="E3" s="393"/>
      <c r="F3" s="393"/>
      <c r="G3" s="393"/>
      <c r="H3" s="393"/>
      <c r="I3" s="393"/>
      <c r="J3" s="393"/>
      <c r="K3" s="393"/>
      <c r="L3" s="393"/>
      <c r="M3" s="393"/>
    </row>
    <row r="4" spans="1:26" ht="22.5" customHeight="1" x14ac:dyDescent="0.3">
      <c r="D4" s="851" t="s">
        <v>1398</v>
      </c>
      <c r="E4" s="851"/>
      <c r="F4" s="851"/>
      <c r="G4" s="851"/>
      <c r="H4" s="851"/>
      <c r="I4" s="851"/>
      <c r="J4" s="851"/>
      <c r="L4" s="394"/>
    </row>
    <row r="5" spans="1:26" ht="16.5" customHeight="1" x14ac:dyDescent="0.3">
      <c r="D5" s="851"/>
      <c r="E5" s="851"/>
      <c r="F5" s="851"/>
      <c r="G5" s="851"/>
      <c r="H5" s="851"/>
      <c r="I5" s="851"/>
      <c r="J5" s="851"/>
      <c r="L5" s="394"/>
      <c r="M5" s="394"/>
    </row>
    <row r="6" spans="1:26" ht="16.5" customHeight="1" x14ac:dyDescent="0.3">
      <c r="D6" s="851"/>
      <c r="E6" s="851"/>
      <c r="F6" s="851"/>
      <c r="G6" s="851"/>
      <c r="H6" s="851"/>
      <c r="I6" s="851"/>
      <c r="J6" s="851"/>
      <c r="L6" s="394"/>
      <c r="M6" s="394"/>
    </row>
    <row r="7" spans="1:26" s="397" customFormat="1" ht="20.25" customHeight="1" x14ac:dyDescent="0.3">
      <c r="A7" s="394"/>
      <c r="B7" s="394"/>
      <c r="C7" s="394"/>
      <c r="D7" s="851"/>
      <c r="E7" s="851"/>
      <c r="F7" s="851"/>
      <c r="G7" s="851"/>
      <c r="H7" s="851"/>
      <c r="I7" s="851"/>
      <c r="J7" s="851"/>
      <c r="K7" s="393"/>
      <c r="L7" s="394"/>
      <c r="M7" s="394"/>
    </row>
    <row r="8" spans="1:26" s="397" customFormat="1" ht="7.5" customHeight="1" x14ac:dyDescent="0.25">
      <c r="A8" s="394"/>
      <c r="B8" s="394"/>
      <c r="C8" s="394"/>
      <c r="D8" s="394"/>
      <c r="E8" s="394"/>
      <c r="F8" s="394"/>
      <c r="G8" s="394"/>
      <c r="H8" s="394"/>
      <c r="I8" s="394"/>
      <c r="J8" s="394"/>
      <c r="K8" s="394"/>
      <c r="L8" s="394"/>
      <c r="M8" s="394"/>
    </row>
    <row r="9" spans="1:26" s="397" customFormat="1" ht="45" customHeight="1" x14ac:dyDescent="0.25">
      <c r="A9" s="394"/>
      <c r="B9" s="394"/>
      <c r="C9" s="394"/>
      <c r="D9" s="394"/>
      <c r="E9" s="852" t="s">
        <v>1224</v>
      </c>
      <c r="F9" s="852"/>
      <c r="G9" s="852"/>
      <c r="H9" s="852"/>
      <c r="I9" s="852"/>
      <c r="J9" s="394"/>
      <c r="K9" s="394"/>
      <c r="L9" s="394"/>
      <c r="M9" s="394"/>
    </row>
    <row r="10" spans="1:26" ht="28.5" customHeight="1" x14ac:dyDescent="0.3">
      <c r="B10" s="853"/>
      <c r="C10" s="853"/>
      <c r="D10" s="853"/>
      <c r="E10" s="853"/>
      <c r="F10" s="853"/>
      <c r="G10" s="853"/>
      <c r="H10" s="853"/>
      <c r="I10" s="853"/>
      <c r="J10" s="853"/>
      <c r="K10" s="853"/>
      <c r="L10" s="853"/>
      <c r="M10" s="853"/>
    </row>
    <row r="11" spans="1:26" ht="8.25" customHeight="1" x14ac:dyDescent="0.3"/>
    <row r="12" spans="1:26" s="395" customFormat="1" ht="19.5" customHeight="1" x14ac:dyDescent="0.3">
      <c r="C12" s="847" t="s">
        <v>15</v>
      </c>
      <c r="D12" s="848"/>
      <c r="E12" s="845" t="s">
        <v>1246</v>
      </c>
      <c r="F12" s="845"/>
      <c r="G12" s="845"/>
      <c r="H12" s="845"/>
      <c r="I12" s="845"/>
      <c r="J12" s="846"/>
      <c r="K12" s="393"/>
      <c r="L12" s="393"/>
      <c r="O12" s="393"/>
      <c r="P12" s="393"/>
      <c r="Q12" s="393"/>
      <c r="R12" s="393"/>
      <c r="S12" s="393"/>
      <c r="T12" s="393"/>
      <c r="U12" s="393"/>
      <c r="V12" s="393"/>
      <c r="W12" s="393"/>
      <c r="X12" s="393"/>
      <c r="Y12" s="393"/>
      <c r="Z12" s="393"/>
    </row>
    <row r="13" spans="1:26" s="395" customFormat="1" ht="7.5" customHeight="1" x14ac:dyDescent="0.3">
      <c r="B13" s="398"/>
      <c r="C13" s="398"/>
      <c r="D13" s="398"/>
      <c r="E13" s="399"/>
      <c r="F13" s="398"/>
      <c r="K13" s="393"/>
      <c r="L13" s="393"/>
      <c r="O13" s="393"/>
      <c r="P13" s="393"/>
      <c r="Q13" s="393"/>
      <c r="R13" s="393"/>
      <c r="S13" s="393"/>
      <c r="T13" s="393"/>
      <c r="U13" s="393"/>
      <c r="V13" s="393"/>
      <c r="W13" s="393"/>
      <c r="X13" s="393"/>
      <c r="Y13" s="393"/>
      <c r="Z13" s="393"/>
    </row>
    <row r="14" spans="1:26" s="395" customFormat="1" ht="19.5" customHeight="1" x14ac:dyDescent="0.3">
      <c r="B14" s="400"/>
      <c r="C14" s="847">
        <v>2</v>
      </c>
      <c r="D14" s="848"/>
      <c r="E14" s="845" t="s">
        <v>912</v>
      </c>
      <c r="F14" s="845"/>
      <c r="G14" s="845"/>
      <c r="H14" s="845"/>
      <c r="I14" s="845"/>
      <c r="J14" s="846"/>
      <c r="K14" s="393"/>
      <c r="L14" s="393"/>
      <c r="O14" s="393"/>
      <c r="P14" s="393"/>
      <c r="Q14" s="393"/>
      <c r="R14" s="393"/>
      <c r="S14" s="393"/>
      <c r="T14" s="393"/>
      <c r="U14" s="393"/>
      <c r="V14" s="393"/>
      <c r="W14" s="393"/>
      <c r="X14" s="393"/>
      <c r="Y14" s="393"/>
      <c r="Z14" s="393"/>
    </row>
    <row r="15" spans="1:26" s="395" customFormat="1" ht="7.5" customHeight="1" x14ac:dyDescent="0.3">
      <c r="B15" s="400"/>
      <c r="C15" s="400"/>
      <c r="D15" s="398"/>
      <c r="E15" s="399"/>
      <c r="F15" s="398"/>
      <c r="K15" s="393"/>
      <c r="L15" s="393"/>
      <c r="O15" s="393"/>
      <c r="P15" s="393"/>
      <c r="Q15" s="393"/>
      <c r="R15" s="393"/>
      <c r="S15" s="393"/>
      <c r="T15" s="393"/>
      <c r="U15" s="393"/>
      <c r="V15" s="393"/>
      <c r="W15" s="393"/>
      <c r="X15" s="393"/>
      <c r="Y15" s="393"/>
      <c r="Z15" s="393"/>
    </row>
    <row r="16" spans="1:26" s="401" customFormat="1" ht="25.5" customHeight="1" x14ac:dyDescent="0.3">
      <c r="B16" s="406" t="s">
        <v>1014</v>
      </c>
      <c r="K16" s="393"/>
      <c r="O16" s="393"/>
      <c r="P16" s="393"/>
      <c r="Q16" s="393"/>
      <c r="R16" s="393"/>
      <c r="S16" s="393"/>
      <c r="T16" s="393"/>
      <c r="U16" s="393"/>
      <c r="V16" s="393"/>
      <c r="W16" s="393"/>
      <c r="X16" s="393"/>
      <c r="Y16" s="393"/>
      <c r="Z16" s="393"/>
    </row>
    <row r="17" spans="2:26" ht="8.25" customHeight="1" x14ac:dyDescent="0.3"/>
    <row r="18" spans="2:26" s="395" customFormat="1" ht="19.5" customHeight="1" x14ac:dyDescent="0.3">
      <c r="B18" s="400"/>
      <c r="C18" s="847">
        <v>3</v>
      </c>
      <c r="D18" s="848"/>
      <c r="E18" s="845" t="s">
        <v>1530</v>
      </c>
      <c r="F18" s="845"/>
      <c r="G18" s="845"/>
      <c r="H18" s="845"/>
      <c r="I18" s="845"/>
      <c r="J18" s="846"/>
      <c r="K18" s="393"/>
      <c r="L18" s="393"/>
      <c r="O18" s="393"/>
      <c r="P18" s="393"/>
      <c r="Q18" s="393"/>
      <c r="R18" s="393"/>
      <c r="S18" s="393"/>
      <c r="T18" s="393"/>
      <c r="U18" s="393"/>
      <c r="V18" s="393"/>
      <c r="W18" s="393"/>
      <c r="X18" s="393"/>
      <c r="Y18" s="393"/>
      <c r="Z18" s="393"/>
    </row>
    <row r="19" spans="2:26" s="395" customFormat="1" ht="7.5" customHeight="1" x14ac:dyDescent="0.3">
      <c r="B19" s="400"/>
      <c r="C19" s="400"/>
      <c r="D19" s="398"/>
      <c r="E19" s="399"/>
      <c r="F19" s="398"/>
      <c r="K19" s="393"/>
      <c r="L19" s="393"/>
      <c r="O19" s="393"/>
      <c r="P19" s="393"/>
      <c r="Q19" s="393"/>
      <c r="R19" s="393"/>
      <c r="S19" s="393"/>
      <c r="T19" s="393"/>
      <c r="U19" s="393"/>
      <c r="V19" s="393"/>
      <c r="W19" s="393"/>
      <c r="X19" s="393"/>
      <c r="Y19" s="393"/>
      <c r="Z19" s="393"/>
    </row>
    <row r="20" spans="2:26" s="395" customFormat="1" ht="19.5" customHeight="1" x14ac:dyDescent="0.3">
      <c r="B20" s="400"/>
      <c r="C20" s="847">
        <v>4</v>
      </c>
      <c r="D20" s="848"/>
      <c r="E20" s="845" t="s">
        <v>1531</v>
      </c>
      <c r="F20" s="845"/>
      <c r="G20" s="845"/>
      <c r="H20" s="845"/>
      <c r="I20" s="845"/>
      <c r="J20" s="846"/>
      <c r="K20" s="393"/>
      <c r="L20" s="393"/>
      <c r="O20" s="393"/>
      <c r="P20" s="393"/>
      <c r="Q20" s="393"/>
      <c r="R20" s="393"/>
      <c r="S20" s="393"/>
      <c r="T20" s="393"/>
      <c r="U20" s="393"/>
      <c r="V20" s="393"/>
      <c r="W20" s="393"/>
      <c r="X20" s="393"/>
      <c r="Y20" s="393"/>
      <c r="Z20" s="393"/>
    </row>
    <row r="21" spans="2:26" s="395" customFormat="1" ht="7.5" customHeight="1" x14ac:dyDescent="0.3">
      <c r="B21" s="400"/>
      <c r="C21" s="400"/>
      <c r="D21" s="398"/>
      <c r="E21" s="399"/>
      <c r="F21" s="398"/>
      <c r="K21" s="393"/>
      <c r="L21" s="393"/>
      <c r="O21" s="393"/>
      <c r="P21" s="393"/>
      <c r="Q21" s="393"/>
      <c r="R21" s="393"/>
      <c r="S21" s="393"/>
      <c r="T21" s="393"/>
      <c r="U21" s="393"/>
      <c r="V21" s="393"/>
      <c r="W21" s="393"/>
      <c r="X21" s="393"/>
      <c r="Y21" s="393"/>
      <c r="Z21" s="393"/>
    </row>
    <row r="22" spans="2:26" s="395" customFormat="1" ht="19.5" customHeight="1" x14ac:dyDescent="0.3">
      <c r="B22" s="400"/>
      <c r="C22" s="847">
        <v>5</v>
      </c>
      <c r="D22" s="848"/>
      <c r="E22" s="845" t="s">
        <v>662</v>
      </c>
      <c r="F22" s="845"/>
      <c r="G22" s="845"/>
      <c r="H22" s="845"/>
      <c r="I22" s="845"/>
      <c r="J22" s="846"/>
      <c r="K22" s="393"/>
      <c r="L22" s="393"/>
      <c r="O22" s="393"/>
      <c r="P22" s="393"/>
      <c r="Q22" s="393"/>
      <c r="R22" s="393"/>
      <c r="S22" s="393"/>
      <c r="T22" s="393"/>
      <c r="U22" s="393"/>
      <c r="V22" s="393"/>
      <c r="W22" s="393"/>
      <c r="X22" s="393"/>
      <c r="Y22" s="393"/>
      <c r="Z22" s="393"/>
    </row>
    <row r="23" spans="2:26" s="395" customFormat="1" ht="7.5" customHeight="1" x14ac:dyDescent="0.3">
      <c r="B23" s="400"/>
      <c r="C23" s="400"/>
      <c r="D23" s="398"/>
      <c r="E23" s="399"/>
      <c r="F23" s="398"/>
      <c r="K23" s="393"/>
      <c r="L23" s="393"/>
      <c r="O23" s="393"/>
      <c r="P23" s="393"/>
      <c r="Q23" s="393"/>
      <c r="R23" s="393"/>
      <c r="S23" s="393"/>
      <c r="T23" s="393"/>
      <c r="U23" s="393"/>
      <c r="V23" s="393"/>
      <c r="W23" s="393"/>
      <c r="X23" s="393"/>
      <c r="Y23" s="393"/>
      <c r="Z23" s="393"/>
    </row>
    <row r="24" spans="2:26" s="395" customFormat="1" ht="18.75" x14ac:dyDescent="0.3">
      <c r="B24" s="400"/>
      <c r="C24" s="847">
        <v>6</v>
      </c>
      <c r="D24" s="848"/>
      <c r="E24" s="845" t="s">
        <v>673</v>
      </c>
      <c r="F24" s="845"/>
      <c r="G24" s="845"/>
      <c r="H24" s="845"/>
      <c r="I24" s="845"/>
      <c r="J24" s="846"/>
      <c r="K24" s="393"/>
      <c r="L24" s="393"/>
      <c r="O24" s="393"/>
      <c r="P24" s="393"/>
      <c r="Q24" s="393"/>
      <c r="R24" s="393"/>
      <c r="S24" s="393"/>
      <c r="T24" s="393"/>
      <c r="U24" s="393"/>
      <c r="V24" s="393"/>
      <c r="W24" s="393"/>
      <c r="X24" s="393"/>
      <c r="Y24" s="393"/>
      <c r="Z24" s="393"/>
    </row>
    <row r="25" spans="2:26" s="395" customFormat="1" ht="7.5" customHeight="1" x14ac:dyDescent="0.3">
      <c r="B25" s="400"/>
      <c r="C25" s="400"/>
      <c r="D25" s="398"/>
      <c r="E25" s="399"/>
      <c r="F25" s="398"/>
      <c r="K25" s="393"/>
      <c r="L25" s="393"/>
      <c r="O25" s="393"/>
      <c r="P25" s="393"/>
      <c r="Q25" s="393"/>
      <c r="R25" s="393"/>
      <c r="S25" s="393"/>
      <c r="T25" s="393"/>
      <c r="U25" s="393"/>
      <c r="V25" s="393"/>
      <c r="W25" s="393"/>
      <c r="X25" s="393"/>
      <c r="Y25" s="393"/>
      <c r="Z25" s="393"/>
    </row>
    <row r="26" spans="2:26" ht="25.5" customHeight="1" x14ac:dyDescent="0.3">
      <c r="B26" s="406" t="s">
        <v>1223</v>
      </c>
    </row>
    <row r="27" spans="2:26" s="395" customFormat="1" ht="7.5" customHeight="1" x14ac:dyDescent="0.3">
      <c r="B27" s="400"/>
      <c r="C27" s="400"/>
      <c r="D27" s="398"/>
      <c r="E27" s="399"/>
      <c r="F27" s="398"/>
      <c r="K27" s="393"/>
      <c r="L27" s="393"/>
    </row>
    <row r="28" spans="2:26" s="395" customFormat="1" ht="18.75" x14ac:dyDescent="0.3">
      <c r="B28" s="400"/>
      <c r="C28" s="847">
        <v>7</v>
      </c>
      <c r="D28" s="848"/>
      <c r="E28" s="845" t="s">
        <v>1214</v>
      </c>
      <c r="F28" s="845"/>
      <c r="G28" s="845"/>
      <c r="H28" s="845"/>
      <c r="I28" s="845"/>
      <c r="J28" s="846"/>
      <c r="K28" s="393"/>
      <c r="L28" s="393"/>
    </row>
    <row r="29" spans="2:26" s="395" customFormat="1" ht="7.5" customHeight="1" x14ac:dyDescent="0.3">
      <c r="B29" s="400"/>
      <c r="C29" s="400"/>
      <c r="D29" s="398"/>
      <c r="E29" s="399"/>
      <c r="F29" s="398"/>
      <c r="K29" s="393"/>
      <c r="L29" s="393"/>
    </row>
    <row r="30" spans="2:26" ht="25.5" customHeight="1" x14ac:dyDescent="0.3">
      <c r="B30" s="406" t="s">
        <v>663</v>
      </c>
    </row>
    <row r="31" spans="2:26" s="395" customFormat="1" ht="7.5" customHeight="1" x14ac:dyDescent="0.3">
      <c r="B31" s="400"/>
      <c r="C31" s="400"/>
      <c r="D31" s="398"/>
      <c r="E31" s="399"/>
      <c r="F31" s="398"/>
      <c r="K31" s="393"/>
      <c r="L31" s="393"/>
    </row>
    <row r="32" spans="2:26" s="395" customFormat="1" ht="18.75" x14ac:dyDescent="0.3">
      <c r="B32" s="400"/>
      <c r="C32" s="847">
        <v>8</v>
      </c>
      <c r="D32" s="848"/>
      <c r="E32" s="845" t="s">
        <v>14</v>
      </c>
      <c r="F32" s="845"/>
      <c r="G32" s="845"/>
      <c r="H32" s="845"/>
      <c r="I32" s="845"/>
      <c r="J32" s="846"/>
      <c r="K32" s="393"/>
      <c r="L32" s="393"/>
    </row>
    <row r="33" spans="2:14" s="395" customFormat="1" ht="7.5" customHeight="1" x14ac:dyDescent="0.3">
      <c r="B33" s="400"/>
      <c r="C33" s="400"/>
      <c r="D33" s="398"/>
      <c r="E33" s="399"/>
      <c r="F33" s="398"/>
      <c r="K33" s="393"/>
      <c r="L33" s="393"/>
    </row>
    <row r="34" spans="2:14" ht="25.5" customHeight="1" x14ac:dyDescent="0.3">
      <c r="B34" s="406" t="s">
        <v>672</v>
      </c>
    </row>
    <row r="35" spans="2:14" s="395" customFormat="1" ht="7.5" customHeight="1" x14ac:dyDescent="0.3">
      <c r="B35" s="400"/>
      <c r="C35" s="400"/>
      <c r="D35" s="398"/>
      <c r="E35" s="399"/>
      <c r="F35" s="398"/>
      <c r="K35" s="393"/>
      <c r="L35" s="393"/>
    </row>
    <row r="36" spans="2:14" s="395" customFormat="1" ht="18.75" x14ac:dyDescent="0.3">
      <c r="B36" s="400"/>
      <c r="C36" s="847">
        <v>9</v>
      </c>
      <c r="D36" s="848"/>
      <c r="E36" s="845" t="s">
        <v>762</v>
      </c>
      <c r="F36" s="845"/>
      <c r="G36" s="845"/>
      <c r="H36" s="845"/>
      <c r="I36" s="845"/>
      <c r="J36" s="846"/>
      <c r="K36" s="393"/>
      <c r="L36" s="393"/>
    </row>
    <row r="37" spans="2:14" ht="9" customHeight="1" x14ac:dyDescent="0.3">
      <c r="D37" s="402"/>
    </row>
    <row r="38" spans="2:14" s="395" customFormat="1" ht="18.75" x14ac:dyDescent="0.3">
      <c r="B38" s="400"/>
      <c r="C38" s="847">
        <v>10</v>
      </c>
      <c r="D38" s="848"/>
      <c r="E38" s="845" t="s">
        <v>243</v>
      </c>
      <c r="F38" s="845"/>
      <c r="G38" s="845"/>
      <c r="H38" s="845"/>
      <c r="I38" s="845"/>
      <c r="J38" s="846"/>
      <c r="K38" s="393"/>
      <c r="L38" s="393"/>
    </row>
    <row r="39" spans="2:14" ht="19.5" customHeight="1" x14ac:dyDescent="0.3">
      <c r="D39" s="402"/>
    </row>
    <row r="40" spans="2:14" ht="19.5" customHeight="1" x14ac:dyDescent="0.3">
      <c r="B40" s="849" t="s">
        <v>1247</v>
      </c>
      <c r="C40" s="850"/>
      <c r="D40" s="850"/>
      <c r="E40" s="850"/>
      <c r="F40" s="850"/>
      <c r="G40" s="850"/>
      <c r="H40" s="850"/>
      <c r="I40" s="850"/>
      <c r="J40" s="850"/>
      <c r="K40" s="850"/>
      <c r="L40" s="850"/>
      <c r="M40" s="850"/>
      <c r="N40" s="850"/>
    </row>
    <row r="41" spans="2:14" ht="8.25" customHeight="1" x14ac:dyDescent="0.3"/>
    <row r="42" spans="2:14" ht="49.5" customHeight="1" x14ac:dyDescent="0.3">
      <c r="B42" s="843" t="s">
        <v>1374</v>
      </c>
      <c r="C42" s="844"/>
      <c r="D42" s="844"/>
      <c r="E42" s="844"/>
      <c r="F42" s="844"/>
      <c r="G42" s="844"/>
      <c r="H42" s="844"/>
      <c r="I42" s="844"/>
      <c r="J42" s="844"/>
      <c r="K42" s="844"/>
      <c r="L42" s="844"/>
      <c r="M42" s="403"/>
      <c r="N42" s="403"/>
    </row>
    <row r="43" spans="2:14" ht="12.75" customHeight="1" x14ac:dyDescent="0.3"/>
    <row r="44" spans="2:14" x14ac:dyDescent="0.3">
      <c r="C44" s="606"/>
      <c r="D44" s="407" t="s">
        <v>21</v>
      </c>
      <c r="E44" s="408"/>
      <c r="F44" s="408"/>
      <c r="H44" s="284"/>
      <c r="I44" s="407" t="s">
        <v>883</v>
      </c>
      <c r="J44" s="404"/>
      <c r="K44" s="404"/>
    </row>
    <row r="45" spans="2:14" ht="15" customHeight="1" x14ac:dyDescent="0.3">
      <c r="C45" s="607"/>
      <c r="D45" s="407" t="s">
        <v>22</v>
      </c>
      <c r="E45" s="408"/>
      <c r="F45" s="408"/>
      <c r="H45" s="285"/>
      <c r="I45" s="407" t="s">
        <v>24</v>
      </c>
    </row>
    <row r="46" spans="2:14" x14ac:dyDescent="0.3">
      <c r="C46" s="628"/>
      <c r="D46" s="409" t="s">
        <v>23</v>
      </c>
      <c r="E46" s="408"/>
      <c r="F46" s="408"/>
      <c r="H46" s="286"/>
      <c r="I46" s="407" t="s">
        <v>25</v>
      </c>
    </row>
    <row r="47" spans="2:14" x14ac:dyDescent="0.3">
      <c r="I47" s="405"/>
    </row>
    <row r="48" spans="2:14" x14ac:dyDescent="0.3">
      <c r="I48" s="405"/>
    </row>
    <row r="49" spans="5:13" x14ac:dyDescent="0.3">
      <c r="E49" s="405"/>
      <c r="F49" s="405"/>
      <c r="I49" s="405"/>
    </row>
    <row r="50" spans="5:13" ht="13.5" customHeight="1" x14ac:dyDescent="0.3">
      <c r="M50" s="393" t="s">
        <v>6</v>
      </c>
    </row>
    <row r="51" spans="5:13" ht="11.25" customHeight="1" x14ac:dyDescent="0.3"/>
  </sheetData>
  <sheetProtection algorithmName="SHA-512" hashValue="W534KZ4cfAwvD6HbZPdWMxdvzICJa/UcPR4D49eniGnRKug2ysHy0PNJwcI+w+WbU1Q592vRWun+KOSLlZRfzg==" saltValue="swdEgXXw87bJ/iCJK9Umnw==" spinCount="100000" sheet="1" objects="1" scenarios="1"/>
  <mergeCells count="25">
    <mergeCell ref="E24:J24"/>
    <mergeCell ref="D4:J7"/>
    <mergeCell ref="E9:I9"/>
    <mergeCell ref="B10:M10"/>
    <mergeCell ref="C18:D18"/>
    <mergeCell ref="C14:D14"/>
    <mergeCell ref="C12:D12"/>
    <mergeCell ref="E14:J14"/>
    <mergeCell ref="E12:J12"/>
    <mergeCell ref="B42:L42"/>
    <mergeCell ref="E22:J22"/>
    <mergeCell ref="E20:J20"/>
    <mergeCell ref="E18:J18"/>
    <mergeCell ref="C38:D38"/>
    <mergeCell ref="C20:D20"/>
    <mergeCell ref="C32:D32"/>
    <mergeCell ref="C36:D36"/>
    <mergeCell ref="C22:D22"/>
    <mergeCell ref="C28:D28"/>
    <mergeCell ref="C24:D24"/>
    <mergeCell ref="B40:N40"/>
    <mergeCell ref="E38:J38"/>
    <mergeCell ref="E36:J36"/>
    <mergeCell ref="E32:J32"/>
    <mergeCell ref="E28:J28"/>
  </mergeCells>
  <conditionalFormatting sqref="C45">
    <cfRule type="expression" dxfId="1148" priority="1" stopIfTrue="1">
      <formula>C45=""</formula>
    </cfRule>
  </conditionalFormatting>
  <hyperlinks>
    <hyperlink ref="E12" location="'1.Datos generales organización '!A1" display="Datos generales de la organización"/>
    <hyperlink ref="E14:K14" location="'2. Hoja de trabajo. Consumos'!A1" display="Hoja de trabajo. Consumos"/>
    <hyperlink ref="E18" location="'3. Instalaciones fijas'!A1" display="Consumo de combustibles fósiles en instalaciones fijas"/>
    <hyperlink ref="E20" location="'4.Vehículos y maquinaria'!A1" display="Consumo de combustibles fósiles en vehículos y maquinaria"/>
    <hyperlink ref="E22" location="'5. Emisiones Fugitivas'!A1" display="Emisiones fugitivas (equipos de climatización y otros)"/>
    <hyperlink ref="E24" location="'7. Información adicional'!A1" display="Información adicional (instalaciones propias de generación de energía renovable)"/>
    <hyperlink ref="E28" location="'8. Energía comprada'!A1" display="Emisiones indirectas por energía comprada: electricidad y otros"/>
    <hyperlink ref="E32" location="'9. Informe final. Resultados'!A1" display="Informe final: Resultados"/>
    <hyperlink ref="E36" location="'10_Factores de emisión'!A1" display="Factores de emisión y PCA"/>
    <hyperlink ref="E38" location="'11. Revisiones calculadora'!A1" display="Revisiones de la calculadora"/>
    <hyperlink ref="E28:K28" location="'8.Electricidad y otras energías'!A1" display="Electricidad y otras energías"/>
    <hyperlink ref="E20:K20" location="'4. Vehículos y maquinaria'!A1" display="Consumo de combustibles fósiles en vehículos y maquinaria"/>
    <hyperlink ref="B40:N40" r:id="rId1" display="https://www.miteco.gob.es/es/cambio-climatico/temas/mitigacion-politicas-y-medidas/instruccionescalculadorahc_tcm30-485627.pdf"/>
    <hyperlink ref="E36:J36" location="'9. Factores de emisión'!A1" display="Factores de emisión"/>
    <hyperlink ref="E12:J12" location="'1.Datos generales municipio'!A1" display="Datos generales del municipio"/>
    <hyperlink ref="E24:J24" location="'6. Información adicional'!A1" display="Información adicional (instalaciones propias de generación de energía renovable)"/>
    <hyperlink ref="E28:J28" location="'7.Electricidad y otras energías'!A1" display="Electricidad y otras energías"/>
    <hyperlink ref="E32:J32" location="'8. Informe final. Resultados'!A1" display="Informe final: Resultados"/>
    <hyperlink ref="E38:J38" location="'10. Revisiones calculadora'!A1" display="Revisiones de la calculadora"/>
  </hyperlinks>
  <pageMargins left="0.75" right="0.75" top="1" bottom="1" header="0" footer="0"/>
  <pageSetup paperSize="256" scale="45"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956"/>
  <sheetViews>
    <sheetView showGridLines="0" showRowColHeaders="0" zoomScaleNormal="100" workbookViewId="0">
      <pane xSplit="1" topLeftCell="B1" activePane="topRight" state="frozen"/>
      <selection activeCell="D3" sqref="D3:Q5"/>
      <selection pane="topRight"/>
    </sheetView>
  </sheetViews>
  <sheetFormatPr baseColWidth="10" defaultColWidth="11.42578125" defaultRowHeight="16.5" x14ac:dyDescent="0.3"/>
  <cols>
    <col min="1" max="1" width="26.7109375" style="532" customWidth="1"/>
    <col min="2" max="2" width="0.5703125" style="543" customWidth="1"/>
    <col min="3" max="3" width="1.85546875" style="449" customWidth="1"/>
    <col min="4" max="4" width="1.7109375" style="449" customWidth="1"/>
    <col min="5" max="5" width="16.28515625" style="450" customWidth="1"/>
    <col min="6" max="6" width="25.42578125" style="450" customWidth="1"/>
    <col min="7" max="8" width="8.7109375" style="450" customWidth="1"/>
    <col min="9" max="9" width="10" style="450" customWidth="1"/>
    <col min="10" max="14" width="8.7109375" style="450" customWidth="1"/>
    <col min="15" max="15" width="10" style="450" customWidth="1"/>
    <col min="16" max="52" width="8.7109375" style="450" customWidth="1"/>
    <col min="53" max="53" width="9.7109375" style="450" customWidth="1"/>
    <col min="54" max="54" width="10.140625" style="450" customWidth="1"/>
    <col min="55" max="55" width="23.85546875" style="450" customWidth="1"/>
    <col min="56" max="70" width="9.7109375" style="450" customWidth="1"/>
    <col min="71" max="16384" width="11.42578125" style="450"/>
  </cols>
  <sheetData>
    <row r="1" spans="1:102" ht="36" customHeight="1" x14ac:dyDescent="0.3">
      <c r="C1" s="1071" t="s">
        <v>922</v>
      </c>
      <c r="D1" s="1071"/>
      <c r="E1" s="1071"/>
      <c r="F1" s="1071"/>
      <c r="G1" s="1071"/>
      <c r="H1" s="1071"/>
      <c r="I1" s="1071"/>
      <c r="J1" s="1071"/>
      <c r="K1" s="1071"/>
      <c r="L1" s="1071"/>
      <c r="M1" s="1071"/>
      <c r="N1" s="1071"/>
      <c r="O1" s="1071"/>
      <c r="P1" s="1071"/>
      <c r="Q1" s="1071"/>
      <c r="R1" s="1071"/>
      <c r="S1" s="1072"/>
    </row>
    <row r="2" spans="1:102" ht="36" customHeight="1" x14ac:dyDescent="0.3">
      <c r="B2" s="541"/>
    </row>
    <row r="3" spans="1:102" ht="16.5" customHeight="1" x14ac:dyDescent="0.3">
      <c r="A3" s="420" t="s">
        <v>1248</v>
      </c>
      <c r="B3" s="541"/>
      <c r="D3" s="1074" t="s">
        <v>1238</v>
      </c>
      <c r="E3" s="1074"/>
      <c r="F3" s="1074"/>
      <c r="G3" s="1074"/>
      <c r="H3" s="1074"/>
      <c r="I3" s="1074"/>
      <c r="J3" s="1074"/>
      <c r="K3" s="1074"/>
      <c r="L3" s="1074"/>
      <c r="M3" s="1074"/>
      <c r="N3" s="1074"/>
      <c r="O3" s="1074"/>
      <c r="P3" s="1074"/>
      <c r="Q3" s="1074"/>
      <c r="R3" s="1074"/>
      <c r="S3" s="1074"/>
      <c r="T3" s="1074"/>
      <c r="U3" s="1074"/>
      <c r="V3" s="1074"/>
      <c r="W3" s="1074"/>
      <c r="X3" s="1074"/>
      <c r="Y3" s="1074"/>
      <c r="Z3" s="1074"/>
      <c r="AA3" s="1074"/>
      <c r="AB3" s="1074"/>
      <c r="AC3" s="1074"/>
      <c r="AD3" s="1074"/>
      <c r="AE3" s="1074"/>
      <c r="AF3" s="1074"/>
      <c r="AG3" s="1074"/>
      <c r="AH3" s="1074"/>
      <c r="AI3" s="1074"/>
      <c r="AJ3" s="1074"/>
      <c r="AK3" s="1074"/>
      <c r="AL3" s="1074"/>
      <c r="AM3" s="1074"/>
      <c r="AN3" s="1074"/>
      <c r="AO3" s="1074"/>
      <c r="AP3" s="1074"/>
      <c r="AQ3" s="1074"/>
      <c r="AR3" s="1074"/>
      <c r="AS3" s="1074"/>
      <c r="AT3" s="1074"/>
      <c r="AU3" s="1074"/>
      <c r="AV3" s="1074"/>
      <c r="AW3" s="1074"/>
      <c r="AX3" s="1074"/>
      <c r="AY3" s="1074"/>
      <c r="AZ3" s="1074"/>
      <c r="BA3" s="1074"/>
      <c r="BB3" s="1074"/>
      <c r="BC3" s="1074"/>
      <c r="BD3" s="1074"/>
      <c r="BE3" s="1074"/>
      <c r="BF3" s="1074"/>
      <c r="BG3" s="1074"/>
      <c r="BH3" s="1074"/>
      <c r="BI3" s="1074"/>
      <c r="BJ3" s="1074"/>
      <c r="BK3" s="1074"/>
      <c r="BL3" s="1074"/>
      <c r="BM3" s="1074"/>
      <c r="BN3" s="1074"/>
      <c r="BO3" s="1074"/>
      <c r="BP3" s="1074"/>
      <c r="BQ3" s="1074"/>
      <c r="BR3" s="1074"/>
    </row>
    <row r="4" spans="1:102" ht="16.5" customHeight="1" x14ac:dyDescent="0.3">
      <c r="A4" s="420" t="s">
        <v>1028</v>
      </c>
      <c r="B4" s="541"/>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row>
    <row r="5" spans="1:102" ht="16.5" customHeight="1" x14ac:dyDescent="0.35">
      <c r="A5" s="420" t="s">
        <v>1029</v>
      </c>
      <c r="B5" s="541"/>
      <c r="E5" s="729" t="s">
        <v>1420</v>
      </c>
      <c r="F5" s="449"/>
      <c r="G5" s="449"/>
      <c r="H5" s="449"/>
      <c r="I5" s="449"/>
      <c r="J5" s="449"/>
      <c r="K5" s="449"/>
      <c r="L5" s="449"/>
      <c r="M5" s="449"/>
      <c r="N5" s="449"/>
      <c r="O5" s="449"/>
      <c r="P5" s="449"/>
      <c r="Q5" s="449"/>
      <c r="R5" s="449"/>
      <c r="S5" s="449"/>
      <c r="T5" s="449"/>
      <c r="U5" s="449"/>
      <c r="V5" s="449"/>
      <c r="W5" s="449"/>
      <c r="X5" s="449"/>
      <c r="Y5" s="449"/>
      <c r="Z5" s="449"/>
      <c r="BB5" s="563"/>
    </row>
    <row r="6" spans="1:102" ht="16.5" customHeight="1" x14ac:dyDescent="0.3">
      <c r="A6" s="420" t="s">
        <v>1030</v>
      </c>
      <c r="B6" s="541"/>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49"/>
      <c r="BZ6" s="449"/>
      <c r="CA6" s="449"/>
      <c r="CB6" s="449"/>
      <c r="CC6" s="449"/>
      <c r="CD6" s="449"/>
      <c r="CE6" s="449"/>
      <c r="CF6" s="449"/>
      <c r="CG6" s="449"/>
      <c r="CH6" s="449"/>
      <c r="CI6" s="449"/>
      <c r="CJ6" s="449"/>
      <c r="CK6" s="449"/>
      <c r="CL6" s="449"/>
      <c r="CM6" s="449"/>
      <c r="CN6" s="449"/>
      <c r="CO6" s="449"/>
      <c r="CP6" s="449"/>
      <c r="CQ6" s="449"/>
      <c r="CR6" s="449"/>
      <c r="CS6" s="449"/>
      <c r="CT6" s="449"/>
      <c r="CU6" s="449"/>
      <c r="CV6" s="449"/>
      <c r="CW6" s="449"/>
      <c r="CX6" s="449"/>
    </row>
    <row r="7" spans="1:102" ht="16.5" customHeight="1" x14ac:dyDescent="0.3">
      <c r="A7" s="420" t="s">
        <v>1031</v>
      </c>
      <c r="B7" s="541"/>
      <c r="E7" s="449"/>
      <c r="F7" s="449"/>
      <c r="G7" s="716">
        <v>2007</v>
      </c>
      <c r="H7" s="716">
        <v>2008</v>
      </c>
      <c r="I7" s="716">
        <v>2009</v>
      </c>
      <c r="J7" s="716">
        <v>2010</v>
      </c>
      <c r="K7" s="716">
        <v>2011</v>
      </c>
      <c r="L7" s="716">
        <v>2012</v>
      </c>
      <c r="M7" s="716">
        <v>2013</v>
      </c>
      <c r="N7" s="716">
        <v>2014</v>
      </c>
      <c r="O7" s="716">
        <v>2015</v>
      </c>
      <c r="P7" s="716">
        <v>2016</v>
      </c>
      <c r="Q7" s="716">
        <v>2017</v>
      </c>
      <c r="R7" s="716">
        <v>2018</v>
      </c>
      <c r="S7" s="716">
        <v>2019</v>
      </c>
      <c r="T7" s="716">
        <v>2020</v>
      </c>
      <c r="U7" s="716">
        <v>2021</v>
      </c>
      <c r="V7" s="716">
        <v>2022</v>
      </c>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49"/>
      <c r="AV7" s="449"/>
      <c r="AW7" s="449"/>
      <c r="AX7" s="449"/>
      <c r="AY7" s="449"/>
      <c r="BB7" s="449"/>
      <c r="BC7" s="449"/>
      <c r="BD7" s="449"/>
      <c r="BE7" s="449"/>
      <c r="BF7" s="449"/>
      <c r="BG7" s="449"/>
      <c r="BH7" s="449"/>
      <c r="BI7" s="449"/>
      <c r="BJ7" s="449"/>
      <c r="BK7" s="449"/>
      <c r="BL7" s="449"/>
      <c r="BM7" s="449"/>
      <c r="BN7" s="449"/>
      <c r="BO7" s="449"/>
      <c r="BP7" s="449"/>
      <c r="BQ7" s="449"/>
      <c r="BR7" s="449"/>
      <c r="BS7" s="449"/>
      <c r="BT7" s="449"/>
      <c r="BU7" s="449"/>
      <c r="BV7" s="449"/>
      <c r="BW7" s="449"/>
      <c r="BX7" s="449"/>
      <c r="BY7" s="449"/>
      <c r="BZ7" s="449"/>
      <c r="CA7" s="449"/>
      <c r="CB7" s="449"/>
      <c r="CC7" s="449"/>
      <c r="CD7" s="449"/>
      <c r="CE7" s="449"/>
      <c r="CF7" s="449"/>
      <c r="CG7" s="449"/>
      <c r="CH7" s="449"/>
      <c r="CI7" s="449"/>
      <c r="CJ7" s="449"/>
      <c r="CK7" s="449"/>
      <c r="CL7" s="449"/>
      <c r="CM7" s="449"/>
      <c r="CN7" s="449"/>
      <c r="CO7" s="449"/>
      <c r="CP7" s="449"/>
      <c r="CQ7" s="449"/>
      <c r="CR7" s="449"/>
      <c r="CS7" s="449"/>
      <c r="CT7" s="449"/>
      <c r="CU7" s="449"/>
      <c r="CV7" s="449"/>
    </row>
    <row r="8" spans="1:102" ht="16.5" customHeight="1" x14ac:dyDescent="0.3">
      <c r="A8" s="420" t="s">
        <v>1350</v>
      </c>
      <c r="B8" s="541"/>
      <c r="E8" s="1069" t="s">
        <v>218</v>
      </c>
      <c r="F8" s="1070"/>
      <c r="G8" s="720">
        <v>2.7210000000000001</v>
      </c>
      <c r="H8" s="720">
        <v>2.7210000000000001</v>
      </c>
      <c r="I8" s="720">
        <v>2.7210000000000001</v>
      </c>
      <c r="J8" s="720">
        <v>2.7210000000000001</v>
      </c>
      <c r="K8" s="720">
        <v>2.7210000000000001</v>
      </c>
      <c r="L8" s="720">
        <v>2.7210000000000001</v>
      </c>
      <c r="M8" s="720">
        <v>2.7210000000000001</v>
      </c>
      <c r="N8" s="720">
        <v>2.7210000000000001</v>
      </c>
      <c r="O8" s="720">
        <v>2.7210000000000001</v>
      </c>
      <c r="P8" s="720">
        <v>2.7210000000000001</v>
      </c>
      <c r="Q8" s="720">
        <v>2.7210000000000001</v>
      </c>
      <c r="R8" s="720">
        <v>2.7210000000000001</v>
      </c>
      <c r="S8" s="720">
        <v>2.7210000000000001</v>
      </c>
      <c r="T8" s="720">
        <v>2.7210000000000001</v>
      </c>
      <c r="U8" s="720">
        <v>2.7210000000000001</v>
      </c>
      <c r="V8" s="720">
        <v>2.7210000000000001</v>
      </c>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49"/>
      <c r="AY8" s="449"/>
      <c r="BB8" s="449"/>
      <c r="BC8" s="449"/>
      <c r="BD8" s="449"/>
      <c r="BE8" s="449"/>
      <c r="BF8" s="449"/>
      <c r="BG8" s="449"/>
      <c r="BH8" s="449"/>
      <c r="BI8" s="449"/>
      <c r="BJ8" s="449"/>
      <c r="BK8" s="449"/>
      <c r="BL8" s="449"/>
      <c r="BM8" s="449"/>
      <c r="BN8" s="449"/>
      <c r="BO8" s="449"/>
      <c r="BP8" s="449"/>
      <c r="BQ8" s="449"/>
      <c r="BR8" s="449"/>
      <c r="BS8" s="449"/>
      <c r="BT8" s="449"/>
      <c r="BU8" s="449"/>
      <c r="BV8" s="449"/>
      <c r="BW8" s="449"/>
      <c r="BX8" s="449"/>
      <c r="BY8" s="449"/>
      <c r="BZ8" s="449"/>
      <c r="CA8" s="449"/>
      <c r="CB8" s="449"/>
      <c r="CC8" s="449"/>
      <c r="CD8" s="449"/>
      <c r="CE8" s="449"/>
      <c r="CF8" s="449"/>
      <c r="CG8" s="449"/>
      <c r="CH8" s="449"/>
      <c r="CI8" s="449"/>
      <c r="CJ8" s="449"/>
      <c r="CK8" s="449"/>
      <c r="CL8" s="449"/>
      <c r="CM8" s="449"/>
      <c r="CN8" s="449"/>
      <c r="CO8" s="449"/>
      <c r="CP8" s="449"/>
      <c r="CQ8" s="449"/>
      <c r="CR8" s="449"/>
      <c r="CS8" s="449"/>
      <c r="CT8" s="449"/>
      <c r="CU8" s="449"/>
      <c r="CV8" s="449"/>
    </row>
    <row r="9" spans="1:102" ht="16.5" customHeight="1" x14ac:dyDescent="0.3">
      <c r="A9" s="420" t="s">
        <v>1349</v>
      </c>
      <c r="B9" s="541"/>
      <c r="E9" s="1069" t="s">
        <v>517</v>
      </c>
      <c r="F9" s="1070"/>
      <c r="G9" s="720">
        <v>2.7210000000000001</v>
      </c>
      <c r="H9" s="720">
        <v>2.7210000000000001</v>
      </c>
      <c r="I9" s="720">
        <v>2.7210000000000001</v>
      </c>
      <c r="J9" s="720">
        <v>2.7210000000000001</v>
      </c>
      <c r="K9" s="720">
        <v>2.7210000000000001</v>
      </c>
      <c r="L9" s="720">
        <v>2.7210000000000001</v>
      </c>
      <c r="M9" s="720">
        <v>2.7210000000000001</v>
      </c>
      <c r="N9" s="720">
        <v>2.7210000000000001</v>
      </c>
      <c r="O9" s="720">
        <v>2.7210000000000001</v>
      </c>
      <c r="P9" s="720">
        <v>2.7210000000000001</v>
      </c>
      <c r="Q9" s="720">
        <v>2.7210000000000001</v>
      </c>
      <c r="R9" s="720">
        <v>2.7210000000000001</v>
      </c>
      <c r="S9" s="720">
        <v>2.7210000000000001</v>
      </c>
      <c r="T9" s="720">
        <v>2.7210000000000001</v>
      </c>
      <c r="U9" s="720">
        <v>2.7210000000000001</v>
      </c>
      <c r="V9" s="720">
        <v>2.7210000000000001</v>
      </c>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c r="CT9" s="449"/>
      <c r="CU9" s="449"/>
      <c r="CV9" s="449"/>
    </row>
    <row r="10" spans="1:102" ht="16.5" customHeight="1" x14ac:dyDescent="0.3">
      <c r="A10" s="420" t="s">
        <v>1351</v>
      </c>
      <c r="B10" s="541"/>
      <c r="E10" s="1069" t="s">
        <v>1394</v>
      </c>
      <c r="F10" s="1070"/>
      <c r="G10" s="720">
        <v>0.182</v>
      </c>
      <c r="H10" s="720">
        <v>0.183</v>
      </c>
      <c r="I10" s="720">
        <v>0.184</v>
      </c>
      <c r="J10" s="720">
        <v>0.183</v>
      </c>
      <c r="K10" s="720">
        <v>0.183</v>
      </c>
      <c r="L10" s="720">
        <v>0.183</v>
      </c>
      <c r="M10" s="720">
        <v>0.182</v>
      </c>
      <c r="N10" s="720">
        <v>0.183</v>
      </c>
      <c r="O10" s="720">
        <v>0.184</v>
      </c>
      <c r="P10" s="720">
        <v>0.183</v>
      </c>
      <c r="Q10" s="720">
        <v>0.183</v>
      </c>
      <c r="R10" s="720">
        <v>0.182</v>
      </c>
      <c r="S10" s="720">
        <v>0.182</v>
      </c>
      <c r="T10" s="720">
        <v>0.182</v>
      </c>
      <c r="U10" s="720">
        <v>0.182</v>
      </c>
      <c r="V10" s="720">
        <v>0.182</v>
      </c>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BB10" s="449"/>
      <c r="BC10" s="449"/>
      <c r="BD10" s="449"/>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49"/>
      <c r="CI10" s="449"/>
      <c r="CJ10" s="449"/>
      <c r="CK10" s="449"/>
      <c r="CL10" s="449"/>
      <c r="CM10" s="449"/>
      <c r="CN10" s="449"/>
      <c r="CO10" s="449"/>
      <c r="CP10" s="449"/>
      <c r="CQ10" s="449"/>
      <c r="CR10" s="449"/>
      <c r="CS10" s="449"/>
      <c r="CT10" s="449"/>
      <c r="CU10" s="449"/>
      <c r="CV10" s="449"/>
    </row>
    <row r="11" spans="1:102" ht="16.5" customHeight="1" x14ac:dyDescent="0.3">
      <c r="A11" s="418" t="s">
        <v>1352</v>
      </c>
      <c r="B11" s="541"/>
      <c r="E11" s="1069" t="s">
        <v>697</v>
      </c>
      <c r="F11" s="1070"/>
      <c r="G11" s="720">
        <v>3.1240000000000001</v>
      </c>
      <c r="H11" s="720">
        <v>3.1240000000000001</v>
      </c>
      <c r="I11" s="720">
        <v>3.1240000000000001</v>
      </c>
      <c r="J11" s="720">
        <v>3.1240000000000001</v>
      </c>
      <c r="K11" s="720">
        <v>3.1240000000000001</v>
      </c>
      <c r="L11" s="720">
        <v>3.1240000000000001</v>
      </c>
      <c r="M11" s="720">
        <v>3.1240000000000001</v>
      </c>
      <c r="N11" s="720">
        <v>3.1240000000000001</v>
      </c>
      <c r="O11" s="720">
        <v>3.1240000000000001</v>
      </c>
      <c r="P11" s="720">
        <v>3.1240000000000001</v>
      </c>
      <c r="Q11" s="720">
        <v>3.1240000000000001</v>
      </c>
      <c r="R11" s="720">
        <v>3.1240000000000001</v>
      </c>
      <c r="S11" s="720">
        <v>3.1240000000000001</v>
      </c>
      <c r="T11" s="720">
        <v>3.1240000000000001</v>
      </c>
      <c r="U11" s="720">
        <v>3.1240000000000001</v>
      </c>
      <c r="V11" s="720">
        <v>3.1240000000000001</v>
      </c>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BB11" s="449"/>
      <c r="BC11" s="449"/>
      <c r="BD11" s="449"/>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c r="CA11" s="449"/>
      <c r="CB11" s="449"/>
      <c r="CC11" s="449"/>
      <c r="CD11" s="449"/>
      <c r="CE11" s="449"/>
      <c r="CF11" s="449"/>
      <c r="CG11" s="449"/>
      <c r="CH11" s="449"/>
      <c r="CI11" s="449"/>
      <c r="CJ11" s="449"/>
      <c r="CK11" s="449"/>
      <c r="CL11" s="449"/>
      <c r="CM11" s="449"/>
      <c r="CN11" s="449"/>
      <c r="CO11" s="449"/>
      <c r="CP11" s="449"/>
      <c r="CQ11" s="449"/>
      <c r="CR11" s="449"/>
      <c r="CS11" s="449"/>
      <c r="CT11" s="449"/>
      <c r="CU11" s="449"/>
      <c r="CV11" s="449"/>
    </row>
    <row r="12" spans="1:102" ht="16.5" customHeight="1" x14ac:dyDescent="0.3">
      <c r="A12" s="420" t="s">
        <v>1353</v>
      </c>
      <c r="B12" s="541"/>
      <c r="E12" s="1069" t="s">
        <v>492</v>
      </c>
      <c r="F12" s="1070"/>
      <c r="G12" s="720">
        <v>1.5449999999999999</v>
      </c>
      <c r="H12" s="720">
        <v>1.5449999999999999</v>
      </c>
      <c r="I12" s="720">
        <v>1.5449999999999999</v>
      </c>
      <c r="J12" s="720">
        <v>1.5449999999999999</v>
      </c>
      <c r="K12" s="720">
        <v>1.5449999999999999</v>
      </c>
      <c r="L12" s="720">
        <v>1.5449999999999999</v>
      </c>
      <c r="M12" s="720">
        <v>1.5449999999999999</v>
      </c>
      <c r="N12" s="720">
        <v>1.5449999999999999</v>
      </c>
      <c r="O12" s="720">
        <v>1.5449999999999999</v>
      </c>
      <c r="P12" s="720">
        <v>1.5449999999999999</v>
      </c>
      <c r="Q12" s="720">
        <v>1.5449999999999999</v>
      </c>
      <c r="R12" s="720">
        <v>1.5449999999999999</v>
      </c>
      <c r="S12" s="720">
        <v>1.5449999999999999</v>
      </c>
      <c r="T12" s="720">
        <v>1.5449999999999999</v>
      </c>
      <c r="U12" s="720">
        <v>1.5449999999999999</v>
      </c>
      <c r="V12" s="720">
        <v>1.5449999999999999</v>
      </c>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49"/>
      <c r="CF12" s="449"/>
      <c r="CG12" s="449"/>
      <c r="CH12" s="449"/>
      <c r="CI12" s="449"/>
      <c r="CJ12" s="449"/>
      <c r="CK12" s="449"/>
      <c r="CL12" s="449"/>
      <c r="CM12" s="449"/>
      <c r="CN12" s="449"/>
      <c r="CO12" s="449"/>
      <c r="CP12" s="449"/>
      <c r="CQ12" s="449"/>
      <c r="CR12" s="449"/>
      <c r="CS12" s="449"/>
      <c r="CT12" s="449"/>
      <c r="CU12" s="449"/>
      <c r="CV12" s="449"/>
    </row>
    <row r="13" spans="1:102" ht="16.5" customHeight="1" x14ac:dyDescent="0.3">
      <c r="B13" s="541"/>
      <c r="E13" s="721" t="s">
        <v>761</v>
      </c>
      <c r="F13" s="722"/>
      <c r="G13" s="720">
        <v>2.5</v>
      </c>
      <c r="H13" s="720">
        <v>2.5</v>
      </c>
      <c r="I13" s="720">
        <v>2.5</v>
      </c>
      <c r="J13" s="720">
        <v>2.5</v>
      </c>
      <c r="K13" s="720">
        <v>2.5</v>
      </c>
      <c r="L13" s="720">
        <v>2.5</v>
      </c>
      <c r="M13" s="720">
        <v>2.5</v>
      </c>
      <c r="N13" s="720">
        <v>2.5</v>
      </c>
      <c r="O13" s="720">
        <v>2.5</v>
      </c>
      <c r="P13" s="720">
        <v>2.5</v>
      </c>
      <c r="Q13" s="720">
        <v>2.5</v>
      </c>
      <c r="R13" s="720">
        <v>2.5</v>
      </c>
      <c r="S13" s="720">
        <v>2.5</v>
      </c>
      <c r="T13" s="720">
        <v>2.5</v>
      </c>
      <c r="U13" s="720">
        <v>2.5</v>
      </c>
      <c r="V13" s="720">
        <v>2.5</v>
      </c>
      <c r="W13" s="449"/>
      <c r="X13" s="449"/>
      <c r="Y13" s="449"/>
      <c r="Z13" s="449"/>
      <c r="AA13" s="449"/>
      <c r="AB13" s="449"/>
      <c r="AC13" s="449"/>
      <c r="AD13" s="449"/>
      <c r="AE13" s="449"/>
      <c r="AF13" s="449"/>
      <c r="AG13" s="449"/>
      <c r="AH13" s="449"/>
      <c r="AI13" s="449"/>
      <c r="AJ13" s="449"/>
      <c r="AK13" s="449"/>
      <c r="AL13" s="449"/>
      <c r="AM13" s="449"/>
      <c r="AN13" s="449"/>
      <c r="AO13" s="449"/>
      <c r="AP13" s="449"/>
      <c r="AQ13" s="449"/>
      <c r="AR13" s="449"/>
      <c r="AS13" s="449"/>
      <c r="AT13" s="449"/>
      <c r="AU13" s="449"/>
      <c r="AV13" s="449"/>
      <c r="AW13" s="449"/>
      <c r="AX13" s="449"/>
      <c r="AY13" s="449"/>
      <c r="BB13" s="449"/>
      <c r="BC13" s="449"/>
      <c r="BD13" s="449"/>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c r="CA13" s="449"/>
      <c r="CB13" s="449"/>
      <c r="CC13" s="449"/>
      <c r="CD13" s="449"/>
      <c r="CE13" s="449"/>
      <c r="CF13" s="449"/>
      <c r="CG13" s="449"/>
      <c r="CH13" s="449"/>
      <c r="CI13" s="449"/>
      <c r="CJ13" s="449"/>
      <c r="CK13" s="449"/>
      <c r="CL13" s="449"/>
      <c r="CM13" s="449"/>
      <c r="CN13" s="449"/>
      <c r="CO13" s="449"/>
      <c r="CP13" s="449"/>
      <c r="CQ13" s="449"/>
      <c r="CR13" s="449"/>
      <c r="CS13" s="449"/>
      <c r="CT13" s="449"/>
      <c r="CU13" s="449"/>
      <c r="CV13" s="449"/>
    </row>
    <row r="14" spans="1:102" ht="16.5" customHeight="1" x14ac:dyDescent="0.3">
      <c r="B14" s="541"/>
      <c r="E14" s="1069" t="s">
        <v>534</v>
      </c>
      <c r="F14" s="1070"/>
      <c r="G14" s="720">
        <v>2.9660000000000002</v>
      </c>
      <c r="H14" s="720">
        <v>2.9660000000000002</v>
      </c>
      <c r="I14" s="720">
        <v>2.9660000000000002</v>
      </c>
      <c r="J14" s="720">
        <v>2.9660000000000002</v>
      </c>
      <c r="K14" s="720">
        <v>2.9660000000000002</v>
      </c>
      <c r="L14" s="720">
        <v>2.9660000000000002</v>
      </c>
      <c r="M14" s="720">
        <v>2.9660000000000002</v>
      </c>
      <c r="N14" s="720">
        <v>2.9660000000000002</v>
      </c>
      <c r="O14" s="720">
        <v>2.9660000000000002</v>
      </c>
      <c r="P14" s="720">
        <v>2.9660000000000002</v>
      </c>
      <c r="Q14" s="720">
        <v>2.9660000000000002</v>
      </c>
      <c r="R14" s="720">
        <v>2.9660000000000002</v>
      </c>
      <c r="S14" s="720">
        <v>2.9660000000000002</v>
      </c>
      <c r="T14" s="720">
        <v>2.9660000000000002</v>
      </c>
      <c r="U14" s="720">
        <v>2.9660000000000002</v>
      </c>
      <c r="V14" s="720">
        <v>2.9660000000000002</v>
      </c>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c r="CN14" s="449"/>
      <c r="CO14" s="449"/>
      <c r="CP14" s="449"/>
      <c r="CQ14" s="449"/>
      <c r="CR14" s="449"/>
      <c r="CS14" s="449"/>
      <c r="CT14" s="449"/>
      <c r="CU14" s="449"/>
      <c r="CV14" s="449"/>
    </row>
    <row r="15" spans="1:102" ht="16.5" customHeight="1" x14ac:dyDescent="0.3">
      <c r="B15" s="541"/>
      <c r="E15" s="1069" t="s">
        <v>3</v>
      </c>
      <c r="F15" s="1070"/>
      <c r="G15" s="720">
        <v>2.996</v>
      </c>
      <c r="H15" s="720">
        <v>2.996</v>
      </c>
      <c r="I15" s="720">
        <v>2.996</v>
      </c>
      <c r="J15" s="720">
        <v>2.996</v>
      </c>
      <c r="K15" s="720">
        <v>2.996</v>
      </c>
      <c r="L15" s="720">
        <v>2.996</v>
      </c>
      <c r="M15" s="720">
        <v>2.996</v>
      </c>
      <c r="N15" s="720">
        <v>2.996</v>
      </c>
      <c r="O15" s="720">
        <v>2.996</v>
      </c>
      <c r="P15" s="720">
        <v>2.996</v>
      </c>
      <c r="Q15" s="720">
        <v>2.996</v>
      </c>
      <c r="R15" s="720">
        <v>2.996</v>
      </c>
      <c r="S15" s="720">
        <v>2.996</v>
      </c>
      <c r="T15" s="720">
        <v>2.996</v>
      </c>
      <c r="U15" s="720">
        <v>2.996</v>
      </c>
      <c r="V15" s="720">
        <v>2.996</v>
      </c>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BB15" s="449"/>
      <c r="BC15" s="449"/>
      <c r="BD15" s="449"/>
      <c r="BE15" s="449"/>
      <c r="BF15" s="449"/>
      <c r="BG15" s="449"/>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c r="CN15" s="449"/>
      <c r="CO15" s="449"/>
      <c r="CP15" s="449"/>
      <c r="CQ15" s="449"/>
      <c r="CR15" s="449"/>
      <c r="CS15" s="449"/>
      <c r="CT15" s="449"/>
      <c r="CU15" s="449"/>
      <c r="CV15" s="449"/>
    </row>
    <row r="16" spans="1:102" ht="16.5" customHeight="1" x14ac:dyDescent="0.3">
      <c r="B16" s="541"/>
      <c r="E16" s="1069" t="s">
        <v>891</v>
      </c>
      <c r="F16" s="1070"/>
      <c r="G16" s="720">
        <v>0.88100000000000001</v>
      </c>
      <c r="H16" s="720">
        <v>0.88100000000000001</v>
      </c>
      <c r="I16" s="720">
        <v>0.88100000000000001</v>
      </c>
      <c r="J16" s="720">
        <v>0.88100000000000001</v>
      </c>
      <c r="K16" s="720">
        <v>0.88100000000000001</v>
      </c>
      <c r="L16" s="720">
        <v>0.88100000000000001</v>
      </c>
      <c r="M16" s="720">
        <v>0.88100000000000001</v>
      </c>
      <c r="N16" s="720">
        <v>0.88100000000000001</v>
      </c>
      <c r="O16" s="720">
        <v>0.88100000000000001</v>
      </c>
      <c r="P16" s="720">
        <v>0.88100000000000001</v>
      </c>
      <c r="Q16" s="720">
        <v>0.88100000000000001</v>
      </c>
      <c r="R16" s="720">
        <v>0.88100000000000001</v>
      </c>
      <c r="S16" s="720">
        <v>0.88100000000000001</v>
      </c>
      <c r="T16" s="720">
        <v>0.88100000000000001</v>
      </c>
      <c r="U16" s="720">
        <v>0.88100000000000001</v>
      </c>
      <c r="V16" s="720">
        <v>0.88100000000000001</v>
      </c>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c r="AY16" s="449"/>
      <c r="BB16" s="449"/>
      <c r="BC16" s="449"/>
      <c r="BD16" s="449"/>
      <c r="BE16" s="449"/>
      <c r="BF16" s="449"/>
      <c r="BG16" s="449"/>
      <c r="BH16" s="449"/>
      <c r="BI16" s="449"/>
      <c r="BJ16" s="449"/>
      <c r="BK16" s="449"/>
      <c r="BL16" s="449"/>
      <c r="BM16" s="449"/>
      <c r="BN16" s="449"/>
      <c r="BO16" s="449"/>
      <c r="BP16" s="449"/>
      <c r="BQ16" s="449"/>
      <c r="BR16" s="449"/>
      <c r="BS16" s="449"/>
      <c r="BT16" s="449"/>
      <c r="BU16" s="449"/>
      <c r="BV16" s="449"/>
      <c r="BW16" s="449"/>
      <c r="BX16" s="449"/>
      <c r="BY16" s="449"/>
      <c r="BZ16" s="449"/>
      <c r="CA16" s="449"/>
      <c r="CB16" s="449"/>
      <c r="CC16" s="449"/>
      <c r="CD16" s="449"/>
      <c r="CE16" s="449"/>
      <c r="CF16" s="449"/>
      <c r="CG16" s="449"/>
      <c r="CH16" s="449"/>
      <c r="CI16" s="449"/>
      <c r="CJ16" s="449"/>
      <c r="CK16" s="449"/>
      <c r="CL16" s="449"/>
      <c r="CM16" s="449"/>
      <c r="CN16" s="449"/>
      <c r="CO16" s="449"/>
      <c r="CP16" s="449"/>
      <c r="CQ16" s="449"/>
      <c r="CR16" s="449"/>
      <c r="CS16" s="449"/>
      <c r="CT16" s="449"/>
      <c r="CU16" s="449"/>
      <c r="CV16" s="449"/>
    </row>
    <row r="17" spans="2:100" ht="16.5" customHeight="1" x14ac:dyDescent="0.3">
      <c r="B17" s="541"/>
      <c r="E17" s="1069" t="s">
        <v>1237</v>
      </c>
      <c r="F17" s="1070"/>
      <c r="G17" s="720">
        <v>1E-3</v>
      </c>
      <c r="H17" s="720">
        <v>1E-3</v>
      </c>
      <c r="I17" s="720">
        <v>1E-3</v>
      </c>
      <c r="J17" s="720">
        <v>1E-3</v>
      </c>
      <c r="K17" s="720">
        <v>1E-3</v>
      </c>
      <c r="L17" s="720">
        <v>1E-3</v>
      </c>
      <c r="M17" s="720">
        <v>1E-3</v>
      </c>
      <c r="N17" s="720">
        <v>1E-3</v>
      </c>
      <c r="O17" s="720">
        <v>1E-3</v>
      </c>
      <c r="P17" s="720">
        <v>1E-3</v>
      </c>
      <c r="Q17" s="720">
        <v>1E-3</v>
      </c>
      <c r="R17" s="720">
        <v>1E-3</v>
      </c>
      <c r="S17" s="720">
        <v>1E-3</v>
      </c>
      <c r="T17" s="720">
        <v>1E-3</v>
      </c>
      <c r="U17" s="720">
        <v>1E-3</v>
      </c>
      <c r="V17" s="720">
        <v>1E-3</v>
      </c>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BB17" s="449"/>
      <c r="BC17" s="449"/>
      <c r="BD17" s="449"/>
      <c r="BE17" s="449"/>
      <c r="BF17" s="449"/>
      <c r="BG17" s="449"/>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49"/>
      <c r="CD17" s="449"/>
      <c r="CE17" s="449"/>
      <c r="CF17" s="449"/>
      <c r="CG17" s="449"/>
      <c r="CH17" s="449"/>
      <c r="CI17" s="449"/>
      <c r="CJ17" s="449"/>
      <c r="CK17" s="449"/>
      <c r="CL17" s="449"/>
      <c r="CM17" s="449"/>
      <c r="CN17" s="449"/>
      <c r="CO17" s="449"/>
      <c r="CP17" s="449"/>
      <c r="CQ17" s="449"/>
      <c r="CR17" s="449"/>
      <c r="CS17" s="449"/>
      <c r="CT17" s="449"/>
      <c r="CU17" s="449"/>
      <c r="CV17" s="449"/>
    </row>
    <row r="18" spans="2:100" ht="16.5" customHeight="1" x14ac:dyDescent="0.3">
      <c r="B18" s="541"/>
      <c r="E18" s="1069" t="s">
        <v>907</v>
      </c>
      <c r="F18" s="1070"/>
      <c r="G18" s="720">
        <v>0.13700000000000001</v>
      </c>
      <c r="H18" s="720">
        <v>0.13700000000000001</v>
      </c>
      <c r="I18" s="720">
        <v>0.13700000000000001</v>
      </c>
      <c r="J18" s="720">
        <v>0.13700000000000001</v>
      </c>
      <c r="K18" s="720">
        <v>0.13700000000000001</v>
      </c>
      <c r="L18" s="720">
        <v>0.13700000000000001</v>
      </c>
      <c r="M18" s="720">
        <v>0.13700000000000001</v>
      </c>
      <c r="N18" s="720">
        <v>0.13700000000000001</v>
      </c>
      <c r="O18" s="720">
        <v>0.13700000000000001</v>
      </c>
      <c r="P18" s="720">
        <v>0.13700000000000001</v>
      </c>
      <c r="Q18" s="720">
        <v>0.13700000000000001</v>
      </c>
      <c r="R18" s="720">
        <v>0.13700000000000001</v>
      </c>
      <c r="S18" s="720">
        <v>0.13700000000000001</v>
      </c>
      <c r="T18" s="720">
        <v>0.13700000000000001</v>
      </c>
      <c r="U18" s="720">
        <v>0.13700000000000001</v>
      </c>
      <c r="V18" s="720">
        <v>0.13700000000000001</v>
      </c>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49"/>
      <c r="CP18" s="449"/>
      <c r="CQ18" s="449"/>
      <c r="CR18" s="449"/>
      <c r="CS18" s="449"/>
      <c r="CT18" s="449"/>
      <c r="CU18" s="449"/>
      <c r="CV18" s="449"/>
    </row>
    <row r="19" spans="2:100" ht="16.5" customHeight="1" x14ac:dyDescent="0.3">
      <c r="B19" s="541"/>
      <c r="E19" s="1069" t="s">
        <v>908</v>
      </c>
      <c r="F19" s="1070"/>
      <c r="G19" s="720">
        <v>0.17100000000000001</v>
      </c>
      <c r="H19" s="720">
        <v>0.17100000000000001</v>
      </c>
      <c r="I19" s="720">
        <v>0.17100000000000001</v>
      </c>
      <c r="J19" s="720">
        <v>0.17100000000000001</v>
      </c>
      <c r="K19" s="720">
        <v>0.17100000000000001</v>
      </c>
      <c r="L19" s="720">
        <v>0.17100000000000001</v>
      </c>
      <c r="M19" s="720">
        <v>0.17100000000000001</v>
      </c>
      <c r="N19" s="720">
        <v>0.17100000000000001</v>
      </c>
      <c r="O19" s="720">
        <v>0.17100000000000001</v>
      </c>
      <c r="P19" s="720">
        <v>0.17100000000000001</v>
      </c>
      <c r="Q19" s="720">
        <v>0.17100000000000001</v>
      </c>
      <c r="R19" s="720">
        <v>0.17100000000000001</v>
      </c>
      <c r="S19" s="720">
        <v>0.17100000000000001</v>
      </c>
      <c r="T19" s="720">
        <v>0.17100000000000001</v>
      </c>
      <c r="U19" s="720">
        <v>0.17100000000000001</v>
      </c>
      <c r="V19" s="720">
        <v>0.17100000000000001</v>
      </c>
      <c r="W19" s="449"/>
      <c r="X19" s="449"/>
      <c r="Y19" s="449"/>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c r="AY19" s="449"/>
      <c r="BB19" s="449"/>
      <c r="BC19" s="449"/>
      <c r="BD19" s="449"/>
      <c r="BE19" s="449"/>
      <c r="BF19" s="449"/>
      <c r="BG19" s="449"/>
      <c r="BH19" s="449"/>
      <c r="BI19" s="449"/>
      <c r="BJ19" s="449"/>
      <c r="BK19" s="449"/>
      <c r="BL19" s="449"/>
      <c r="BM19" s="449"/>
      <c r="BN19" s="449"/>
      <c r="BO19" s="449"/>
      <c r="BP19" s="449"/>
      <c r="BQ19" s="449"/>
      <c r="BR19" s="449"/>
      <c r="BS19" s="449"/>
      <c r="BT19" s="449"/>
      <c r="BU19" s="449"/>
      <c r="BV19" s="449"/>
      <c r="BW19" s="449"/>
      <c r="BX19" s="449"/>
      <c r="BY19" s="449"/>
      <c r="BZ19" s="449"/>
      <c r="CA19" s="449"/>
      <c r="CB19" s="449"/>
      <c r="CC19" s="449"/>
      <c r="CD19" s="449"/>
      <c r="CE19" s="449"/>
      <c r="CF19" s="449"/>
      <c r="CG19" s="449"/>
      <c r="CH19" s="449"/>
      <c r="CI19" s="449"/>
      <c r="CJ19" s="449"/>
      <c r="CK19" s="449"/>
      <c r="CL19" s="449"/>
      <c r="CM19" s="449"/>
      <c r="CN19" s="449"/>
      <c r="CO19" s="449"/>
      <c r="CP19" s="449"/>
      <c r="CQ19" s="449"/>
      <c r="CR19" s="449"/>
      <c r="CS19" s="449"/>
      <c r="CT19" s="449"/>
      <c r="CU19" s="449"/>
      <c r="CV19" s="449"/>
    </row>
    <row r="20" spans="2:100" ht="16.5" customHeight="1" x14ac:dyDescent="0.3">
      <c r="B20" s="541"/>
      <c r="E20" s="1069" t="s">
        <v>1400</v>
      </c>
      <c r="F20" s="1070"/>
      <c r="G20" s="720">
        <v>0.14299999999999999</v>
      </c>
      <c r="H20" s="720">
        <v>0.14299999999999999</v>
      </c>
      <c r="I20" s="720">
        <v>0.14299999999999999</v>
      </c>
      <c r="J20" s="720">
        <v>0.14299999999999999</v>
      </c>
      <c r="K20" s="720">
        <v>0.14299999999999999</v>
      </c>
      <c r="L20" s="720">
        <v>0.14299999999999999</v>
      </c>
      <c r="M20" s="720">
        <v>0.14299999999999999</v>
      </c>
      <c r="N20" s="720">
        <v>0.14299999999999999</v>
      </c>
      <c r="O20" s="720">
        <v>0.14299999999999999</v>
      </c>
      <c r="P20" s="720">
        <v>0.14299999999999999</v>
      </c>
      <c r="Q20" s="720">
        <v>0.14299999999999999</v>
      </c>
      <c r="R20" s="720">
        <v>0.14299999999999999</v>
      </c>
      <c r="S20" s="720">
        <v>0.14299999999999999</v>
      </c>
      <c r="T20" s="720">
        <v>0.14299999999999999</v>
      </c>
      <c r="U20" s="720">
        <v>0.14299999999999999</v>
      </c>
      <c r="V20" s="720">
        <v>0.14299999999999999</v>
      </c>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c r="AV20" s="449"/>
      <c r="AW20" s="449"/>
      <c r="AX20" s="449"/>
      <c r="AY20" s="449"/>
      <c r="BB20" s="449"/>
      <c r="BC20" s="449"/>
      <c r="BD20" s="449"/>
      <c r="BE20" s="449"/>
      <c r="BF20" s="449"/>
      <c r="BG20" s="449"/>
      <c r="BH20" s="449"/>
      <c r="BI20" s="449"/>
      <c r="BJ20" s="449"/>
      <c r="BK20" s="449"/>
      <c r="BL20" s="449"/>
      <c r="BM20" s="449"/>
      <c r="BN20" s="449"/>
      <c r="BO20" s="449"/>
      <c r="BP20" s="449"/>
      <c r="BQ20" s="449"/>
      <c r="BR20" s="449"/>
      <c r="BS20" s="449"/>
      <c r="BT20" s="449"/>
      <c r="BU20" s="449"/>
      <c r="BV20" s="449"/>
      <c r="BW20" s="449"/>
      <c r="BX20" s="449"/>
      <c r="BY20" s="449"/>
      <c r="BZ20" s="449"/>
      <c r="CA20" s="449"/>
      <c r="CB20" s="449"/>
      <c r="CC20" s="449"/>
      <c r="CD20" s="449"/>
      <c r="CE20" s="449"/>
      <c r="CF20" s="449"/>
      <c r="CG20" s="449"/>
      <c r="CH20" s="449"/>
      <c r="CI20" s="449"/>
      <c r="CJ20" s="449"/>
      <c r="CK20" s="449"/>
      <c r="CL20" s="449"/>
      <c r="CM20" s="449"/>
      <c r="CN20" s="449"/>
      <c r="CO20" s="449"/>
      <c r="CP20" s="449"/>
      <c r="CQ20" s="449"/>
      <c r="CR20" s="449"/>
      <c r="CS20" s="449"/>
      <c r="CT20" s="449"/>
      <c r="CU20" s="449"/>
      <c r="CV20" s="449"/>
    </row>
    <row r="21" spans="2:100" ht="16.5" customHeight="1" x14ac:dyDescent="0.3">
      <c r="B21" s="541"/>
      <c r="E21" s="1069" t="s">
        <v>1401</v>
      </c>
      <c r="F21" s="1070"/>
      <c r="G21" s="720">
        <v>0.15</v>
      </c>
      <c r="H21" s="720">
        <v>0.15</v>
      </c>
      <c r="I21" s="720">
        <v>0.15</v>
      </c>
      <c r="J21" s="720">
        <v>0.15</v>
      </c>
      <c r="K21" s="720">
        <v>0.15</v>
      </c>
      <c r="L21" s="720">
        <v>0.15</v>
      </c>
      <c r="M21" s="720">
        <v>0.15</v>
      </c>
      <c r="N21" s="720">
        <v>0.15</v>
      </c>
      <c r="O21" s="720">
        <v>0.15</v>
      </c>
      <c r="P21" s="720">
        <v>0.15</v>
      </c>
      <c r="Q21" s="720">
        <v>0.15</v>
      </c>
      <c r="R21" s="720">
        <v>0.15</v>
      </c>
      <c r="S21" s="720">
        <v>0.15</v>
      </c>
      <c r="T21" s="720">
        <v>0.15</v>
      </c>
      <c r="U21" s="720">
        <v>0.15</v>
      </c>
      <c r="V21" s="720">
        <v>0.15</v>
      </c>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c r="BX21" s="449"/>
      <c r="BY21" s="449"/>
      <c r="BZ21" s="449"/>
      <c r="CA21" s="449"/>
      <c r="CB21" s="449"/>
      <c r="CC21" s="449"/>
      <c r="CD21" s="449"/>
      <c r="CE21" s="449"/>
      <c r="CF21" s="449"/>
      <c r="CG21" s="449"/>
      <c r="CH21" s="449"/>
      <c r="CI21" s="449"/>
      <c r="CJ21" s="449"/>
      <c r="CK21" s="449"/>
      <c r="CL21" s="449"/>
      <c r="CM21" s="449"/>
      <c r="CN21" s="449"/>
      <c r="CO21" s="449"/>
      <c r="CP21" s="449"/>
      <c r="CQ21" s="449"/>
      <c r="CR21" s="449"/>
      <c r="CS21" s="449"/>
      <c r="CT21" s="449"/>
      <c r="CU21" s="449"/>
      <c r="CV21" s="449"/>
    </row>
    <row r="22" spans="2:100" ht="16.5" customHeight="1" x14ac:dyDescent="0.3">
      <c r="B22" s="541"/>
      <c r="E22" s="1069" t="s">
        <v>1402</v>
      </c>
      <c r="F22" s="1070"/>
      <c r="G22" s="720">
        <v>0.14699999999999999</v>
      </c>
      <c r="H22" s="720">
        <v>0.14699999999999999</v>
      </c>
      <c r="I22" s="720">
        <v>0.14699999999999999</v>
      </c>
      <c r="J22" s="720">
        <v>0.14699999999999999</v>
      </c>
      <c r="K22" s="720">
        <v>0.14699999999999999</v>
      </c>
      <c r="L22" s="720">
        <v>0.14699999999999999</v>
      </c>
      <c r="M22" s="720">
        <v>0.14699999999999999</v>
      </c>
      <c r="N22" s="720">
        <v>0.14699999999999999</v>
      </c>
      <c r="O22" s="720">
        <v>0.14699999999999999</v>
      </c>
      <c r="P22" s="720">
        <v>0.14699999999999999</v>
      </c>
      <c r="Q22" s="720">
        <v>0.14699999999999999</v>
      </c>
      <c r="R22" s="720">
        <v>0.14699999999999999</v>
      </c>
      <c r="S22" s="720">
        <v>0.14699999999999999</v>
      </c>
      <c r="T22" s="720">
        <v>0.14699999999999999</v>
      </c>
      <c r="U22" s="720">
        <v>0.14699999999999999</v>
      </c>
      <c r="V22" s="720">
        <v>0.14699999999999999</v>
      </c>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BB22" s="449"/>
      <c r="BC22" s="449"/>
      <c r="BD22" s="449"/>
      <c r="BE22" s="449"/>
      <c r="BF22" s="449"/>
      <c r="BG22" s="449"/>
      <c r="BH22" s="449"/>
      <c r="BI22" s="449"/>
      <c r="BJ22" s="449"/>
      <c r="BK22" s="449"/>
      <c r="BL22" s="449"/>
      <c r="BM22" s="449"/>
      <c r="BN22" s="449"/>
      <c r="BO22" s="449"/>
      <c r="BP22" s="449"/>
      <c r="BQ22" s="449"/>
      <c r="BR22" s="449"/>
      <c r="BS22" s="449"/>
      <c r="BT22" s="449"/>
      <c r="BU22" s="449"/>
      <c r="BV22" s="449"/>
      <c r="BW22" s="449"/>
      <c r="BX22" s="449"/>
      <c r="BY22" s="449"/>
      <c r="BZ22" s="449"/>
      <c r="CA22" s="449"/>
      <c r="CB22" s="449"/>
      <c r="CC22" s="449"/>
      <c r="CD22" s="449"/>
      <c r="CE22" s="449"/>
      <c r="CF22" s="449"/>
      <c r="CG22" s="449"/>
      <c r="CH22" s="449"/>
      <c r="CI22" s="449"/>
      <c r="CJ22" s="449"/>
      <c r="CK22" s="449"/>
      <c r="CL22" s="449"/>
      <c r="CM22" s="449"/>
      <c r="CN22" s="449"/>
      <c r="CO22" s="449"/>
      <c r="CP22" s="449"/>
      <c r="CQ22" s="449"/>
      <c r="CR22" s="449"/>
      <c r="CS22" s="449"/>
      <c r="CT22" s="449"/>
      <c r="CU22" s="449"/>
      <c r="CV22" s="449"/>
    </row>
    <row r="23" spans="2:100" ht="16.5" customHeight="1" x14ac:dyDescent="0.3">
      <c r="B23" s="541"/>
      <c r="E23" s="1069" t="s">
        <v>1403</v>
      </c>
      <c r="F23" s="1070"/>
      <c r="G23" s="720">
        <v>0.153</v>
      </c>
      <c r="H23" s="720">
        <v>0.153</v>
      </c>
      <c r="I23" s="720">
        <v>0.153</v>
      </c>
      <c r="J23" s="720">
        <v>0.153</v>
      </c>
      <c r="K23" s="720">
        <v>0.153</v>
      </c>
      <c r="L23" s="720">
        <v>0.153</v>
      </c>
      <c r="M23" s="720">
        <v>0.153</v>
      </c>
      <c r="N23" s="720">
        <v>0.153</v>
      </c>
      <c r="O23" s="720">
        <v>0.153</v>
      </c>
      <c r="P23" s="720">
        <v>0.153</v>
      </c>
      <c r="Q23" s="720">
        <v>0.153</v>
      </c>
      <c r="R23" s="720">
        <v>0.153</v>
      </c>
      <c r="S23" s="720">
        <v>0.153</v>
      </c>
      <c r="T23" s="720">
        <v>0.153</v>
      </c>
      <c r="U23" s="720">
        <v>0.153</v>
      </c>
      <c r="V23" s="720">
        <v>0.153</v>
      </c>
      <c r="W23" s="577"/>
      <c r="X23" s="577"/>
      <c r="Y23" s="577"/>
      <c r="Z23" s="577"/>
      <c r="AA23" s="577"/>
      <c r="AB23" s="577"/>
      <c r="AC23" s="577"/>
      <c r="AD23" s="577"/>
      <c r="AE23" s="577"/>
      <c r="AF23" s="577"/>
      <c r="AG23" s="577"/>
      <c r="AH23" s="577"/>
      <c r="AI23" s="577"/>
      <c r="AJ23" s="577"/>
      <c r="AK23" s="577"/>
      <c r="AL23" s="577"/>
      <c r="AM23" s="577"/>
      <c r="AN23" s="577"/>
      <c r="AO23" s="577"/>
      <c r="AP23" s="449"/>
      <c r="AQ23" s="449"/>
      <c r="AR23" s="449"/>
      <c r="AS23" s="449"/>
      <c r="AT23" s="449"/>
      <c r="AU23" s="449"/>
      <c r="AV23" s="449"/>
      <c r="AW23" s="449"/>
      <c r="AX23" s="449"/>
      <c r="AY23" s="449"/>
      <c r="AZ23" s="449"/>
      <c r="BA23" s="449"/>
      <c r="BB23" s="449"/>
      <c r="BC23" s="621"/>
      <c r="BD23" s="621"/>
      <c r="BE23" s="621"/>
      <c r="BF23" s="621"/>
      <c r="BG23" s="621"/>
      <c r="BH23" s="621"/>
      <c r="BI23" s="621"/>
      <c r="BJ23" s="621"/>
      <c r="BK23" s="621"/>
      <c r="BL23" s="621"/>
      <c r="BM23" s="621"/>
      <c r="BN23" s="621"/>
      <c r="BO23" s="621"/>
      <c r="BP23" s="577"/>
      <c r="BQ23" s="577"/>
      <c r="BR23" s="577"/>
      <c r="BS23" s="449"/>
      <c r="BT23" s="449"/>
      <c r="BU23" s="449"/>
      <c r="BV23" s="449"/>
      <c r="BW23" s="449"/>
      <c r="BX23" s="449"/>
      <c r="BY23" s="449"/>
      <c r="BZ23" s="449"/>
      <c r="CA23" s="449"/>
      <c r="CB23" s="449"/>
      <c r="CC23" s="449"/>
      <c r="CD23" s="449"/>
      <c r="CE23" s="449"/>
      <c r="CF23" s="449"/>
      <c r="CG23" s="449"/>
      <c r="CH23" s="449"/>
      <c r="CI23" s="449"/>
      <c r="CJ23" s="449"/>
      <c r="CK23" s="449"/>
      <c r="CL23" s="449"/>
      <c r="CM23" s="449"/>
      <c r="CN23" s="449"/>
      <c r="CO23" s="449"/>
      <c r="CP23" s="449"/>
      <c r="CQ23" s="449"/>
      <c r="CR23" s="449"/>
      <c r="CS23" s="449"/>
      <c r="CT23" s="449"/>
      <c r="CU23" s="449"/>
      <c r="CV23" s="449"/>
    </row>
    <row r="24" spans="2:100" ht="16.5" customHeight="1" x14ac:dyDescent="0.3">
      <c r="B24" s="541"/>
      <c r="E24" s="1069" t="s">
        <v>1404</v>
      </c>
      <c r="F24" s="1070"/>
      <c r="G24" s="720">
        <v>0.184</v>
      </c>
      <c r="H24" s="720">
        <v>0.184</v>
      </c>
      <c r="I24" s="720">
        <v>0.184</v>
      </c>
      <c r="J24" s="720">
        <v>0.184</v>
      </c>
      <c r="K24" s="720">
        <v>0.184</v>
      </c>
      <c r="L24" s="720">
        <v>0.184</v>
      </c>
      <c r="M24" s="720">
        <v>0.184</v>
      </c>
      <c r="N24" s="720">
        <v>0.184</v>
      </c>
      <c r="O24" s="720">
        <v>0.184</v>
      </c>
      <c r="P24" s="720">
        <v>0.184</v>
      </c>
      <c r="Q24" s="720">
        <v>0.184</v>
      </c>
      <c r="R24" s="720">
        <v>0.184</v>
      </c>
      <c r="S24" s="720">
        <v>0.184</v>
      </c>
      <c r="T24" s="720">
        <v>0.184</v>
      </c>
      <c r="U24" s="720">
        <v>0.184</v>
      </c>
      <c r="V24" s="720">
        <v>0.184</v>
      </c>
      <c r="W24" s="621"/>
      <c r="X24" s="621"/>
      <c r="Y24" s="621"/>
      <c r="Z24" s="621"/>
      <c r="AA24" s="621"/>
      <c r="AB24" s="621"/>
      <c r="AC24" s="621"/>
      <c r="AD24" s="621"/>
      <c r="AE24" s="621"/>
      <c r="AF24" s="621"/>
      <c r="AG24" s="621"/>
      <c r="AH24" s="621"/>
      <c r="AI24" s="621"/>
      <c r="AJ24" s="621"/>
      <c r="AK24" s="621"/>
      <c r="AL24" s="621"/>
      <c r="AM24" s="621"/>
      <c r="AN24" s="621"/>
      <c r="AO24" s="621"/>
      <c r="AP24" s="449"/>
      <c r="AQ24" s="449"/>
      <c r="AR24" s="449"/>
      <c r="AS24" s="449"/>
      <c r="AT24" s="449"/>
      <c r="AU24" s="449"/>
      <c r="AV24" s="449"/>
      <c r="AW24" s="449"/>
      <c r="AX24" s="449"/>
      <c r="AY24" s="449"/>
      <c r="AZ24" s="449"/>
      <c r="BA24" s="449"/>
      <c r="BB24" s="449"/>
      <c r="BC24" s="621"/>
      <c r="BD24" s="621"/>
      <c r="BE24" s="621"/>
      <c r="BF24" s="621"/>
      <c r="BG24" s="621"/>
      <c r="BH24" s="621"/>
      <c r="BI24" s="621"/>
      <c r="BJ24" s="621"/>
      <c r="BK24" s="621"/>
      <c r="BL24" s="621"/>
      <c r="BM24" s="621"/>
      <c r="BN24" s="621"/>
      <c r="BO24" s="621"/>
      <c r="BP24" s="621"/>
      <c r="BQ24" s="621"/>
      <c r="BR24" s="621"/>
      <c r="BS24" s="449"/>
      <c r="BT24" s="449"/>
      <c r="BU24" s="449"/>
      <c r="BV24" s="449"/>
      <c r="BW24" s="449"/>
      <c r="BX24" s="449"/>
      <c r="BY24" s="449"/>
      <c r="BZ24" s="449"/>
      <c r="CA24" s="449"/>
      <c r="CB24" s="449"/>
      <c r="CC24" s="449"/>
      <c r="CD24" s="449"/>
      <c r="CE24" s="449"/>
      <c r="CF24" s="449"/>
      <c r="CG24" s="449"/>
      <c r="CH24" s="449"/>
      <c r="CI24" s="449"/>
      <c r="CJ24" s="449"/>
      <c r="CK24" s="449"/>
      <c r="CL24" s="449"/>
      <c r="CM24" s="449"/>
      <c r="CN24" s="449"/>
      <c r="CO24" s="449"/>
      <c r="CP24" s="449"/>
      <c r="CQ24" s="449"/>
      <c r="CR24" s="449"/>
      <c r="CS24" s="449"/>
      <c r="CT24" s="449"/>
      <c r="CU24" s="449"/>
      <c r="CV24" s="449"/>
    </row>
    <row r="25" spans="2:100" ht="16.5" customHeight="1" x14ac:dyDescent="0.3">
      <c r="B25" s="541"/>
      <c r="E25" s="1069" t="s">
        <v>219</v>
      </c>
      <c r="F25" s="1070"/>
      <c r="G25" s="720">
        <v>3.1829999999999998</v>
      </c>
      <c r="H25" s="720">
        <v>3.1829999999999998</v>
      </c>
      <c r="I25" s="720">
        <v>3.1829999999999998</v>
      </c>
      <c r="J25" s="720">
        <v>3.1829999999999998</v>
      </c>
      <c r="K25" s="720">
        <v>3.1829999999999998</v>
      </c>
      <c r="L25" s="720">
        <v>3.1829999999999998</v>
      </c>
      <c r="M25" s="720">
        <v>3.1829999999999998</v>
      </c>
      <c r="N25" s="720">
        <v>3.1829999999999998</v>
      </c>
      <c r="O25" s="720">
        <v>3.1829999999999998</v>
      </c>
      <c r="P25" s="720">
        <v>3.1829999999999998</v>
      </c>
      <c r="Q25" s="720">
        <v>3.1829999999999998</v>
      </c>
      <c r="R25" s="720">
        <v>3.1829999999999998</v>
      </c>
      <c r="S25" s="720">
        <v>3.1829999999999998</v>
      </c>
      <c r="T25" s="720">
        <v>3.1829999999999998</v>
      </c>
      <c r="U25" s="720">
        <v>3.1829999999999998</v>
      </c>
      <c r="V25" s="720">
        <v>3.1829999999999998</v>
      </c>
      <c r="W25" s="621"/>
      <c r="X25" s="621"/>
      <c r="Y25" s="621"/>
      <c r="Z25" s="621"/>
      <c r="AA25" s="621"/>
      <c r="AB25" s="621"/>
      <c r="AC25" s="621"/>
      <c r="AD25" s="621"/>
      <c r="AE25" s="621"/>
      <c r="AF25" s="621"/>
      <c r="AG25" s="621"/>
      <c r="AH25" s="621"/>
      <c r="AI25" s="621"/>
      <c r="AJ25" s="621"/>
      <c r="AK25" s="621"/>
      <c r="AL25" s="621"/>
      <c r="AM25" s="621"/>
      <c r="AN25" s="621"/>
      <c r="AO25" s="621"/>
      <c r="AP25" s="449"/>
      <c r="AQ25" s="449"/>
      <c r="AR25" s="449"/>
      <c r="AS25" s="449"/>
      <c r="AT25" s="449"/>
      <c r="AU25" s="449"/>
      <c r="AV25" s="449"/>
      <c r="AW25" s="449"/>
      <c r="AX25" s="449"/>
      <c r="AY25" s="449"/>
      <c r="AZ25" s="449"/>
      <c r="BA25" s="449"/>
      <c r="BB25" s="449"/>
      <c r="BC25" s="621"/>
      <c r="BD25" s="621"/>
      <c r="BE25" s="621"/>
      <c r="BF25" s="621"/>
      <c r="BG25" s="621"/>
      <c r="BH25" s="621"/>
      <c r="BI25" s="621"/>
      <c r="BJ25" s="621"/>
      <c r="BK25" s="621"/>
      <c r="BL25" s="621"/>
      <c r="BM25" s="621"/>
      <c r="BN25" s="621"/>
      <c r="BO25" s="621"/>
      <c r="BP25" s="621"/>
      <c r="BQ25" s="621"/>
      <c r="BR25" s="621"/>
      <c r="BS25" s="449"/>
      <c r="BT25" s="449"/>
      <c r="BU25" s="449"/>
      <c r="BV25" s="449"/>
      <c r="BW25" s="449"/>
      <c r="BX25" s="449"/>
      <c r="BY25" s="449"/>
      <c r="BZ25" s="449"/>
      <c r="CA25" s="449"/>
      <c r="CB25" s="449"/>
      <c r="CC25" s="449"/>
      <c r="CD25" s="449"/>
      <c r="CE25" s="449"/>
      <c r="CF25" s="449"/>
      <c r="CG25" s="449"/>
      <c r="CH25" s="449"/>
      <c r="CI25" s="449"/>
      <c r="CJ25" s="449"/>
      <c r="CK25" s="449"/>
      <c r="CL25" s="449"/>
      <c r="CM25" s="449"/>
      <c r="CN25" s="449"/>
      <c r="CO25" s="449"/>
      <c r="CP25" s="449"/>
      <c r="CQ25" s="449"/>
      <c r="CR25" s="449"/>
      <c r="CS25" s="449"/>
      <c r="CT25" s="449"/>
      <c r="CU25" s="449"/>
      <c r="CV25" s="449"/>
    </row>
    <row r="26" spans="2:100" ht="16.5" customHeight="1" x14ac:dyDescent="0.3">
      <c r="B26" s="541"/>
      <c r="E26" s="1069" t="s">
        <v>892</v>
      </c>
      <c r="F26" s="1070"/>
      <c r="G26" s="720">
        <v>3.036</v>
      </c>
      <c r="H26" s="720">
        <v>3.036</v>
      </c>
      <c r="I26" s="720">
        <v>3.036</v>
      </c>
      <c r="J26" s="720">
        <v>3.036</v>
      </c>
      <c r="K26" s="720">
        <v>3.036</v>
      </c>
      <c r="L26" s="720">
        <v>3.036</v>
      </c>
      <c r="M26" s="720">
        <v>3.036</v>
      </c>
      <c r="N26" s="720">
        <v>3.036</v>
      </c>
      <c r="O26" s="720">
        <v>3.036</v>
      </c>
      <c r="P26" s="720">
        <v>3.036</v>
      </c>
      <c r="Q26" s="720">
        <v>3.036</v>
      </c>
      <c r="R26" s="720">
        <v>3.036</v>
      </c>
      <c r="S26" s="720">
        <v>3.036</v>
      </c>
      <c r="T26" s="720">
        <v>3.036</v>
      </c>
      <c r="U26" s="720">
        <v>3.036</v>
      </c>
      <c r="V26" s="720">
        <v>3.036</v>
      </c>
      <c r="W26" s="621"/>
      <c r="X26" s="621"/>
      <c r="Y26" s="621"/>
      <c r="Z26" s="621"/>
      <c r="AA26" s="621"/>
      <c r="AB26" s="621"/>
      <c r="AC26" s="621"/>
      <c r="AD26" s="621"/>
      <c r="AE26" s="621"/>
      <c r="AF26" s="621"/>
      <c r="AG26" s="621"/>
      <c r="AH26" s="621"/>
      <c r="AI26" s="621"/>
      <c r="AJ26" s="621"/>
      <c r="AK26" s="621"/>
      <c r="AL26" s="621"/>
      <c r="AM26" s="621"/>
      <c r="AN26" s="621"/>
      <c r="AO26" s="621"/>
      <c r="AP26" s="449"/>
      <c r="AQ26" s="449"/>
      <c r="AR26" s="449"/>
      <c r="AS26" s="449"/>
      <c r="AT26" s="449"/>
      <c r="AU26" s="449"/>
      <c r="AV26" s="449"/>
      <c r="AW26" s="449"/>
      <c r="AX26" s="449"/>
      <c r="AY26" s="449"/>
      <c r="AZ26" s="449"/>
      <c r="BA26" s="449"/>
      <c r="BB26" s="449"/>
      <c r="BC26" s="621"/>
      <c r="BD26" s="621"/>
      <c r="BE26" s="621"/>
      <c r="BF26" s="621"/>
      <c r="BG26" s="621"/>
      <c r="BH26" s="621"/>
      <c r="BI26" s="621"/>
      <c r="BJ26" s="621"/>
      <c r="BK26" s="621"/>
      <c r="BL26" s="621"/>
      <c r="BM26" s="621"/>
      <c r="BN26" s="621"/>
      <c r="BO26" s="621"/>
      <c r="BP26" s="621"/>
      <c r="BQ26" s="621"/>
      <c r="BR26" s="621"/>
      <c r="BS26" s="449"/>
      <c r="BT26" s="449"/>
      <c r="BU26" s="449"/>
      <c r="BV26" s="449"/>
      <c r="BW26" s="449"/>
      <c r="BX26" s="449"/>
      <c r="BY26" s="449"/>
      <c r="BZ26" s="449"/>
      <c r="CA26" s="449"/>
      <c r="CB26" s="449"/>
      <c r="CC26" s="449"/>
      <c r="CD26" s="449"/>
      <c r="CE26" s="449"/>
      <c r="CF26" s="449"/>
      <c r="CG26" s="449"/>
      <c r="CH26" s="449"/>
      <c r="CI26" s="449"/>
      <c r="CJ26" s="449"/>
      <c r="CK26" s="449"/>
      <c r="CL26" s="449"/>
      <c r="CM26" s="449"/>
      <c r="CN26" s="449"/>
      <c r="CO26" s="449"/>
      <c r="CP26" s="449"/>
      <c r="CQ26" s="449"/>
      <c r="CR26" s="449"/>
      <c r="CS26" s="449"/>
      <c r="CT26" s="449"/>
      <c r="CU26" s="449"/>
      <c r="CV26" s="449"/>
    </row>
    <row r="27" spans="2:100" ht="16.5" customHeight="1" x14ac:dyDescent="0.3">
      <c r="B27" s="541"/>
      <c r="E27" s="1069" t="s">
        <v>893</v>
      </c>
      <c r="F27" s="1070"/>
      <c r="G27" s="720">
        <v>3.1379999999999999</v>
      </c>
      <c r="H27" s="720">
        <v>3.1379999999999999</v>
      </c>
      <c r="I27" s="720">
        <v>3.1379999999999999</v>
      </c>
      <c r="J27" s="720">
        <v>3.1379999999999999</v>
      </c>
      <c r="K27" s="720">
        <v>3.1379999999999999</v>
      </c>
      <c r="L27" s="720">
        <v>3.1379999999999999</v>
      </c>
      <c r="M27" s="720">
        <v>3.1379999999999999</v>
      </c>
      <c r="N27" s="720">
        <v>3.1379999999999999</v>
      </c>
      <c r="O27" s="720">
        <v>3.1379999999999999</v>
      </c>
      <c r="P27" s="720">
        <v>3.1379999999999999</v>
      </c>
      <c r="Q27" s="720">
        <v>3.1379999999999999</v>
      </c>
      <c r="R27" s="720">
        <v>3.1379999999999999</v>
      </c>
      <c r="S27" s="720">
        <v>3.1379999999999999</v>
      </c>
      <c r="T27" s="720">
        <v>3.1379999999999999</v>
      </c>
      <c r="U27" s="720">
        <v>3.1379999999999999</v>
      </c>
      <c r="V27" s="720">
        <v>3.1379999999999999</v>
      </c>
      <c r="W27" s="621"/>
      <c r="X27" s="621"/>
      <c r="Y27" s="621"/>
      <c r="Z27" s="621"/>
      <c r="AA27" s="621"/>
      <c r="AB27" s="621"/>
      <c r="AC27" s="621"/>
      <c r="AD27" s="621"/>
      <c r="AE27" s="621"/>
      <c r="AF27" s="621"/>
      <c r="AG27" s="621"/>
      <c r="AH27" s="621"/>
      <c r="AI27" s="621"/>
      <c r="AJ27" s="621"/>
      <c r="AK27" s="621"/>
      <c r="AL27" s="621"/>
      <c r="AM27" s="621"/>
      <c r="AN27" s="621"/>
      <c r="AO27" s="621"/>
      <c r="AP27" s="449"/>
      <c r="AQ27" s="449"/>
      <c r="AR27" s="449"/>
      <c r="AS27" s="449"/>
      <c r="AT27" s="449"/>
      <c r="AU27" s="449"/>
      <c r="AV27" s="449"/>
      <c r="AW27" s="449"/>
      <c r="AX27" s="449"/>
      <c r="AY27" s="449"/>
      <c r="AZ27" s="449"/>
      <c r="BA27" s="449"/>
      <c r="BB27" s="449"/>
      <c r="BC27" s="621"/>
      <c r="BD27" s="621"/>
      <c r="BE27" s="621"/>
      <c r="BF27" s="621"/>
      <c r="BG27" s="621"/>
      <c r="BH27" s="621"/>
      <c r="BI27" s="621"/>
      <c r="BJ27" s="621"/>
      <c r="BK27" s="621"/>
      <c r="BL27" s="621"/>
      <c r="BM27" s="621"/>
      <c r="BN27" s="621"/>
      <c r="BO27" s="621"/>
      <c r="BP27" s="621"/>
      <c r="BQ27" s="621"/>
      <c r="BR27" s="621"/>
      <c r="BS27" s="449"/>
      <c r="BT27" s="449"/>
      <c r="BU27" s="449"/>
      <c r="BV27" s="449"/>
      <c r="BW27" s="449"/>
      <c r="BX27" s="449"/>
      <c r="BY27" s="449"/>
      <c r="BZ27" s="449"/>
      <c r="CA27" s="449"/>
      <c r="CB27" s="449"/>
      <c r="CC27" s="449"/>
      <c r="CD27" s="449"/>
      <c r="CE27" s="449"/>
      <c r="CF27" s="449"/>
      <c r="CG27" s="449"/>
      <c r="CH27" s="449"/>
      <c r="CI27" s="449"/>
      <c r="CJ27" s="449"/>
      <c r="CK27" s="449"/>
      <c r="CL27" s="449"/>
      <c r="CM27" s="449"/>
      <c r="CN27" s="449"/>
      <c r="CO27" s="449"/>
      <c r="CP27" s="449"/>
      <c r="CQ27" s="449"/>
      <c r="CR27" s="449"/>
      <c r="CS27" s="449"/>
      <c r="CT27" s="449"/>
      <c r="CU27" s="449"/>
      <c r="CV27" s="449"/>
    </row>
    <row r="28" spans="2:100" ht="16.5" customHeight="1" x14ac:dyDescent="0.3">
      <c r="B28" s="541"/>
      <c r="E28" s="1069" t="s">
        <v>894</v>
      </c>
      <c r="F28" s="1070"/>
      <c r="G28" s="720">
        <v>1.34</v>
      </c>
      <c r="H28" s="720">
        <v>1.34</v>
      </c>
      <c r="I28" s="720">
        <v>1.34</v>
      </c>
      <c r="J28" s="720">
        <v>1.34</v>
      </c>
      <c r="K28" s="720">
        <v>1.34</v>
      </c>
      <c r="L28" s="720">
        <v>1.34</v>
      </c>
      <c r="M28" s="720">
        <v>1.34</v>
      </c>
      <c r="N28" s="720">
        <v>1.34</v>
      </c>
      <c r="O28" s="720">
        <v>1.34</v>
      </c>
      <c r="P28" s="720">
        <v>1.34</v>
      </c>
      <c r="Q28" s="720">
        <v>1.34</v>
      </c>
      <c r="R28" s="720">
        <v>1.34</v>
      </c>
      <c r="S28" s="720">
        <v>1.34</v>
      </c>
      <c r="T28" s="720">
        <v>1.34</v>
      </c>
      <c r="U28" s="720">
        <v>1.34</v>
      </c>
      <c r="V28" s="720">
        <v>1.34</v>
      </c>
      <c r="W28" s="621"/>
      <c r="X28" s="621"/>
      <c r="Y28" s="621"/>
      <c r="Z28" s="621"/>
      <c r="AA28" s="621"/>
      <c r="AB28" s="621"/>
      <c r="AC28" s="621"/>
      <c r="AD28" s="621"/>
      <c r="AE28" s="621"/>
      <c r="AF28" s="621"/>
      <c r="AG28" s="621"/>
      <c r="AH28" s="621"/>
      <c r="AI28" s="621"/>
      <c r="AJ28" s="621"/>
      <c r="AK28" s="621"/>
      <c r="AL28" s="621"/>
      <c r="AM28" s="621"/>
      <c r="AN28" s="621"/>
      <c r="AO28" s="621"/>
      <c r="AP28" s="449"/>
      <c r="AQ28" s="449"/>
      <c r="AR28" s="449"/>
      <c r="AS28" s="449"/>
      <c r="AT28" s="449"/>
      <c r="AU28" s="449"/>
      <c r="AV28" s="449"/>
      <c r="AW28" s="449"/>
      <c r="AX28" s="449"/>
      <c r="AY28" s="449"/>
      <c r="AZ28" s="449"/>
      <c r="BA28" s="449"/>
      <c r="BB28" s="449"/>
      <c r="BC28" s="621"/>
      <c r="BD28" s="621"/>
      <c r="BE28" s="621"/>
      <c r="BF28" s="621"/>
      <c r="BG28" s="621"/>
      <c r="BH28" s="621"/>
      <c r="BI28" s="621"/>
      <c r="BJ28" s="621"/>
      <c r="BK28" s="621"/>
      <c r="BL28" s="621"/>
      <c r="BM28" s="621"/>
      <c r="BN28" s="621"/>
      <c r="BO28" s="621"/>
      <c r="BP28" s="621"/>
      <c r="BQ28" s="621"/>
      <c r="BR28" s="621"/>
      <c r="BS28" s="449"/>
      <c r="BT28" s="449"/>
      <c r="BU28" s="449"/>
      <c r="BV28" s="449"/>
      <c r="BW28" s="449"/>
      <c r="BX28" s="449"/>
      <c r="BY28" s="449"/>
      <c r="BZ28" s="449"/>
      <c r="CA28" s="449"/>
      <c r="CB28" s="449"/>
      <c r="CC28" s="449"/>
      <c r="CD28" s="449"/>
      <c r="CE28" s="449"/>
      <c r="CF28" s="449"/>
      <c r="CG28" s="449"/>
      <c r="CH28" s="449"/>
      <c r="CI28" s="449"/>
      <c r="CJ28" s="449"/>
      <c r="CK28" s="449"/>
      <c r="CL28" s="449"/>
      <c r="CM28" s="449"/>
      <c r="CN28" s="449"/>
      <c r="CO28" s="449"/>
      <c r="CP28" s="449"/>
      <c r="CQ28" s="449"/>
      <c r="CR28" s="449"/>
      <c r="CS28" s="449"/>
      <c r="CT28" s="449"/>
      <c r="CU28" s="449"/>
      <c r="CV28" s="449"/>
    </row>
    <row r="29" spans="2:100" ht="16.5" customHeight="1" x14ac:dyDescent="0.3">
      <c r="B29" s="541"/>
      <c r="E29" s="1075" t="s">
        <v>1395</v>
      </c>
      <c r="F29" s="1075"/>
      <c r="G29" s="1075"/>
      <c r="H29" s="1075"/>
      <c r="I29" s="1075"/>
      <c r="J29" s="1075"/>
      <c r="K29" s="1075"/>
      <c r="L29" s="1075"/>
      <c r="M29" s="1075"/>
      <c r="N29" s="1075"/>
      <c r="O29" s="1075"/>
      <c r="P29" s="1075"/>
      <c r="Q29" s="1075"/>
      <c r="R29" s="1075"/>
      <c r="S29" s="1075"/>
      <c r="T29" s="1075"/>
      <c r="U29" s="1075"/>
      <c r="V29" s="1075"/>
      <c r="W29" s="621"/>
      <c r="X29" s="621"/>
      <c r="Y29" s="621"/>
      <c r="Z29" s="621"/>
      <c r="AA29" s="621"/>
      <c r="AB29" s="621"/>
      <c r="AC29" s="621"/>
      <c r="AD29" s="621"/>
      <c r="AE29" s="621"/>
      <c r="AF29" s="621"/>
      <c r="AG29" s="621"/>
      <c r="AH29" s="621"/>
      <c r="AI29" s="621"/>
      <c r="AJ29" s="621"/>
      <c r="AK29" s="621"/>
      <c r="AL29" s="621"/>
      <c r="AM29" s="621"/>
      <c r="AN29" s="621"/>
      <c r="AO29" s="621"/>
      <c r="AP29" s="449"/>
      <c r="AQ29" s="449"/>
      <c r="AR29" s="449"/>
      <c r="AS29" s="449"/>
      <c r="AT29" s="449"/>
      <c r="AU29" s="449"/>
      <c r="AV29" s="449"/>
      <c r="AW29" s="449"/>
      <c r="AX29" s="449"/>
      <c r="AY29" s="449"/>
      <c r="AZ29" s="449"/>
      <c r="BA29" s="449"/>
      <c r="BB29" s="449"/>
      <c r="BC29" s="621"/>
      <c r="BD29" s="621"/>
      <c r="BE29" s="621"/>
      <c r="BF29" s="621"/>
      <c r="BG29" s="621"/>
      <c r="BH29" s="621"/>
      <c r="BI29" s="621"/>
      <c r="BJ29" s="621"/>
      <c r="BK29" s="621"/>
      <c r="BL29" s="621"/>
      <c r="BM29" s="621"/>
      <c r="BN29" s="621"/>
      <c r="BO29" s="621"/>
      <c r="BP29" s="621"/>
      <c r="BQ29" s="621"/>
      <c r="BR29" s="621"/>
      <c r="BS29" s="449"/>
      <c r="BT29" s="449"/>
      <c r="BU29" s="449"/>
      <c r="BV29" s="449"/>
      <c r="BW29" s="449"/>
      <c r="BX29" s="449"/>
      <c r="BY29" s="449"/>
      <c r="BZ29" s="449"/>
      <c r="CA29" s="449"/>
      <c r="CB29" s="449"/>
      <c r="CC29" s="449"/>
      <c r="CD29" s="449"/>
      <c r="CE29" s="449"/>
      <c r="CF29" s="449"/>
      <c r="CG29" s="449"/>
      <c r="CH29" s="449"/>
      <c r="CI29" s="449"/>
      <c r="CJ29" s="449"/>
      <c r="CK29" s="449"/>
      <c r="CL29" s="449"/>
      <c r="CM29" s="449"/>
      <c r="CN29" s="449"/>
      <c r="CO29" s="449"/>
      <c r="CP29" s="449"/>
      <c r="CQ29" s="449"/>
      <c r="CR29" s="449"/>
      <c r="CS29" s="449"/>
      <c r="CT29" s="449"/>
      <c r="CU29" s="449"/>
      <c r="CV29" s="449"/>
    </row>
    <row r="30" spans="2:100" ht="16.5" customHeight="1" x14ac:dyDescent="0.3">
      <c r="B30" s="541"/>
      <c r="E30" s="636" t="s">
        <v>1416</v>
      </c>
      <c r="F30" s="512"/>
      <c r="G30" s="512"/>
      <c r="H30" s="512"/>
      <c r="I30" s="512"/>
      <c r="J30" s="512"/>
      <c r="K30" s="512"/>
      <c r="L30" s="512"/>
      <c r="M30" s="512"/>
      <c r="N30" s="512"/>
      <c r="O30" s="512"/>
      <c r="P30" s="512"/>
      <c r="Q30" s="512"/>
      <c r="R30" s="512"/>
      <c r="S30" s="512"/>
      <c r="T30" s="512"/>
      <c r="U30" s="512"/>
      <c r="V30" s="512"/>
      <c r="W30" s="621"/>
      <c r="X30" s="621"/>
      <c r="Y30" s="621"/>
      <c r="Z30" s="621"/>
      <c r="AA30" s="621"/>
      <c r="AB30" s="621"/>
      <c r="AC30" s="621"/>
      <c r="AD30" s="621"/>
      <c r="AE30" s="621"/>
      <c r="AF30" s="621"/>
      <c r="AG30" s="621"/>
      <c r="AH30" s="621"/>
      <c r="AI30" s="621"/>
      <c r="AJ30" s="621"/>
      <c r="AK30" s="621"/>
      <c r="AL30" s="621"/>
      <c r="AM30" s="621"/>
      <c r="AN30" s="621"/>
      <c r="AO30" s="621"/>
      <c r="AP30" s="449"/>
      <c r="AQ30" s="449"/>
      <c r="AR30" s="449"/>
      <c r="AS30" s="449"/>
      <c r="AT30" s="449"/>
      <c r="AU30" s="449"/>
      <c r="AV30" s="449"/>
      <c r="AW30" s="449"/>
      <c r="AX30" s="449"/>
      <c r="AY30" s="449"/>
      <c r="AZ30" s="449"/>
      <c r="BA30" s="449"/>
      <c r="BB30" s="449"/>
      <c r="BC30" s="621"/>
      <c r="BD30" s="621"/>
      <c r="BE30" s="621"/>
      <c r="BF30" s="621"/>
      <c r="BG30" s="621"/>
      <c r="BH30" s="621"/>
      <c r="BI30" s="621"/>
      <c r="BJ30" s="621"/>
      <c r="BK30" s="621"/>
      <c r="BL30" s="621"/>
      <c r="BM30" s="621"/>
      <c r="BN30" s="621"/>
      <c r="BO30" s="621"/>
      <c r="BP30" s="621"/>
      <c r="BQ30" s="621"/>
      <c r="BR30" s="621"/>
      <c r="BS30" s="449"/>
      <c r="BT30" s="449"/>
      <c r="BU30" s="449"/>
      <c r="BV30" s="449"/>
      <c r="BW30" s="449"/>
      <c r="BX30" s="449"/>
      <c r="BY30" s="449"/>
      <c r="BZ30" s="449"/>
      <c r="CA30" s="449"/>
      <c r="CB30" s="449"/>
      <c r="CC30" s="449"/>
      <c r="CD30" s="449"/>
      <c r="CE30" s="449"/>
      <c r="CF30" s="449"/>
      <c r="CG30" s="449"/>
      <c r="CH30" s="449"/>
      <c r="CI30" s="449"/>
      <c r="CJ30" s="449"/>
      <c r="CK30" s="449"/>
      <c r="CL30" s="449"/>
      <c r="CM30" s="449"/>
      <c r="CN30" s="449"/>
      <c r="CO30" s="449"/>
      <c r="CP30" s="449"/>
      <c r="CQ30" s="449"/>
      <c r="CR30" s="449"/>
      <c r="CS30" s="449"/>
      <c r="CT30" s="449"/>
      <c r="CU30" s="449"/>
      <c r="CV30" s="449"/>
    </row>
    <row r="31" spans="2:100" ht="16.5" customHeight="1" x14ac:dyDescent="0.3">
      <c r="B31" s="541"/>
      <c r="E31" s="512"/>
      <c r="F31" s="512"/>
      <c r="G31" s="512"/>
      <c r="H31" s="512"/>
      <c r="I31" s="512"/>
      <c r="J31" s="512"/>
      <c r="K31" s="512"/>
      <c r="L31" s="512"/>
      <c r="M31" s="512"/>
      <c r="N31" s="512"/>
      <c r="O31" s="512"/>
      <c r="P31" s="512"/>
      <c r="Q31" s="512"/>
      <c r="R31" s="512"/>
      <c r="S31" s="512"/>
      <c r="T31" s="512"/>
      <c r="U31" s="512"/>
      <c r="V31" s="512"/>
      <c r="W31" s="621"/>
      <c r="X31" s="621"/>
      <c r="Y31" s="621"/>
      <c r="Z31" s="621"/>
      <c r="AA31" s="621"/>
      <c r="AB31" s="621"/>
      <c r="AC31" s="621"/>
      <c r="AD31" s="621"/>
      <c r="AE31" s="621"/>
      <c r="AF31" s="621"/>
      <c r="AG31" s="621"/>
      <c r="AH31" s="621"/>
      <c r="AI31" s="621"/>
      <c r="AJ31" s="621"/>
      <c r="AK31" s="621"/>
      <c r="AL31" s="621"/>
      <c r="AM31" s="621"/>
      <c r="AN31" s="621"/>
      <c r="AO31" s="621"/>
      <c r="AP31" s="449"/>
      <c r="AQ31" s="449"/>
      <c r="AR31" s="449"/>
      <c r="AS31" s="449"/>
      <c r="AT31" s="449"/>
      <c r="AU31" s="449"/>
      <c r="AV31" s="449"/>
      <c r="AW31" s="449"/>
      <c r="AX31" s="449"/>
      <c r="AY31" s="449"/>
      <c r="AZ31" s="449"/>
      <c r="BA31" s="449"/>
      <c r="BB31" s="449"/>
      <c r="BC31" s="621"/>
      <c r="BD31" s="621"/>
      <c r="BE31" s="621"/>
      <c r="BF31" s="621"/>
      <c r="BG31" s="621"/>
      <c r="BH31" s="621"/>
      <c r="BI31" s="621"/>
      <c r="BJ31" s="621"/>
      <c r="BK31" s="621"/>
      <c r="BL31" s="621"/>
      <c r="BM31" s="621"/>
      <c r="BN31" s="621"/>
      <c r="BO31" s="621"/>
      <c r="BP31" s="621"/>
      <c r="BQ31" s="621"/>
      <c r="BR31" s="621"/>
      <c r="BS31" s="449"/>
      <c r="BT31" s="449"/>
      <c r="BU31" s="449"/>
      <c r="BV31" s="449"/>
      <c r="BW31" s="449"/>
      <c r="BX31" s="449"/>
      <c r="BY31" s="449"/>
      <c r="BZ31" s="449"/>
      <c r="CA31" s="449"/>
      <c r="CB31" s="449"/>
      <c r="CC31" s="449"/>
      <c r="CD31" s="449"/>
      <c r="CE31" s="449"/>
      <c r="CF31" s="449"/>
      <c r="CG31" s="449"/>
      <c r="CH31" s="449"/>
      <c r="CI31" s="449"/>
      <c r="CJ31" s="449"/>
      <c r="CK31" s="449"/>
      <c r="CL31" s="449"/>
      <c r="CM31" s="449"/>
      <c r="CN31" s="449"/>
      <c r="CO31" s="449"/>
      <c r="CP31" s="449"/>
      <c r="CQ31" s="449"/>
      <c r="CR31" s="449"/>
      <c r="CS31" s="449"/>
      <c r="CT31" s="449"/>
      <c r="CU31" s="449"/>
      <c r="CV31" s="449"/>
    </row>
    <row r="32" spans="2:100" ht="16.5" customHeight="1" x14ac:dyDescent="0.3">
      <c r="B32" s="541"/>
      <c r="E32" s="725" t="s">
        <v>1405</v>
      </c>
      <c r="I32" s="440"/>
      <c r="J32" s="440"/>
      <c r="K32" s="440"/>
      <c r="L32" s="449"/>
      <c r="M32" s="449"/>
      <c r="N32" s="449"/>
      <c r="O32" s="449"/>
      <c r="P32" s="449"/>
      <c r="Q32" s="449"/>
      <c r="R32" s="449"/>
      <c r="S32" s="449"/>
      <c r="T32" s="449"/>
      <c r="U32" s="449"/>
      <c r="V32" s="449"/>
      <c r="W32" s="621"/>
      <c r="X32" s="621"/>
      <c r="Y32" s="621"/>
      <c r="Z32" s="621"/>
      <c r="AA32" s="621"/>
      <c r="AB32" s="621"/>
      <c r="AC32" s="621"/>
      <c r="AD32" s="621"/>
      <c r="AE32" s="621"/>
      <c r="AF32" s="621"/>
      <c r="AG32" s="621"/>
      <c r="AH32" s="621"/>
      <c r="AI32" s="621"/>
      <c r="AJ32" s="621"/>
      <c r="AK32" s="621"/>
      <c r="AL32" s="621"/>
      <c r="AM32" s="621"/>
      <c r="AN32" s="621"/>
      <c r="AO32" s="621"/>
      <c r="AP32" s="449"/>
      <c r="AQ32" s="449"/>
      <c r="AR32" s="449"/>
      <c r="AS32" s="449"/>
      <c r="AT32" s="449"/>
      <c r="AU32" s="449"/>
      <c r="AV32" s="449"/>
      <c r="AW32" s="449"/>
      <c r="AX32" s="449"/>
      <c r="AY32" s="449"/>
      <c r="AZ32" s="449"/>
      <c r="BA32" s="449"/>
      <c r="BB32" s="449"/>
      <c r="BC32" s="621"/>
      <c r="BD32" s="621"/>
      <c r="BE32" s="621"/>
      <c r="BF32" s="621"/>
      <c r="BG32" s="621"/>
      <c r="BH32" s="621"/>
      <c r="BI32" s="621"/>
      <c r="BJ32" s="621"/>
      <c r="BK32" s="621"/>
      <c r="BL32" s="621"/>
      <c r="BM32" s="621"/>
      <c r="BN32" s="621"/>
      <c r="BO32" s="621"/>
      <c r="BP32" s="621"/>
      <c r="BQ32" s="621"/>
      <c r="BR32" s="621"/>
      <c r="BS32" s="449"/>
      <c r="BT32" s="449"/>
      <c r="BU32" s="449"/>
      <c r="BV32" s="449"/>
      <c r="BW32" s="449"/>
      <c r="BX32" s="449"/>
      <c r="BY32" s="449"/>
      <c r="BZ32" s="449"/>
      <c r="CA32" s="449"/>
      <c r="CB32" s="449"/>
      <c r="CC32" s="449"/>
      <c r="CD32" s="449"/>
      <c r="CE32" s="449"/>
      <c r="CF32" s="449"/>
      <c r="CG32" s="449"/>
      <c r="CH32" s="449"/>
      <c r="CI32" s="449"/>
      <c r="CJ32" s="449"/>
      <c r="CK32" s="449"/>
      <c r="CL32" s="449"/>
      <c r="CM32" s="449"/>
      <c r="CN32" s="449"/>
      <c r="CO32" s="449"/>
      <c r="CP32" s="449"/>
      <c r="CQ32" s="449"/>
      <c r="CR32" s="449"/>
      <c r="CS32" s="449"/>
      <c r="CT32" s="449"/>
      <c r="CU32" s="449"/>
      <c r="CV32" s="449"/>
    </row>
    <row r="33" spans="2:100" ht="16.5" customHeight="1" x14ac:dyDescent="0.3">
      <c r="B33" s="541"/>
      <c r="E33" s="554" t="s">
        <v>1406</v>
      </c>
      <c r="I33" s="440"/>
      <c r="J33" s="440"/>
      <c r="K33" s="440"/>
      <c r="L33" s="449"/>
      <c r="M33" s="449"/>
      <c r="N33" s="449"/>
      <c r="O33" s="449"/>
      <c r="P33" s="449"/>
      <c r="Q33" s="449"/>
      <c r="R33" s="449"/>
      <c r="S33" s="449"/>
      <c r="T33" s="449"/>
      <c r="U33" s="449"/>
      <c r="V33" s="449"/>
      <c r="W33" s="621"/>
      <c r="X33" s="621"/>
      <c r="Y33" s="621"/>
      <c r="Z33" s="621"/>
      <c r="AA33" s="621"/>
      <c r="AB33" s="621"/>
      <c r="AC33" s="621"/>
      <c r="AD33" s="621"/>
      <c r="AE33" s="621"/>
      <c r="AF33" s="621"/>
      <c r="AG33" s="621"/>
      <c r="AH33" s="621"/>
      <c r="AI33" s="621"/>
      <c r="AJ33" s="621"/>
      <c r="AK33" s="621"/>
      <c r="AL33" s="621"/>
      <c r="AM33" s="621"/>
      <c r="AN33" s="621"/>
      <c r="AO33" s="621"/>
      <c r="AP33" s="449"/>
      <c r="AQ33" s="449"/>
      <c r="AR33" s="449"/>
      <c r="AS33" s="449"/>
      <c r="AT33" s="449"/>
      <c r="AU33" s="449"/>
      <c r="AV33" s="449"/>
      <c r="AW33" s="449"/>
      <c r="AX33" s="449"/>
      <c r="AY33" s="449"/>
      <c r="AZ33" s="449"/>
      <c r="BA33" s="449"/>
      <c r="BB33" s="449"/>
      <c r="BC33" s="621"/>
      <c r="BD33" s="621"/>
      <c r="BE33" s="621"/>
      <c r="BF33" s="621"/>
      <c r="BG33" s="621"/>
      <c r="BH33" s="621"/>
      <c r="BI33" s="621"/>
      <c r="BJ33" s="621"/>
      <c r="BK33" s="621"/>
      <c r="BL33" s="621"/>
      <c r="BM33" s="621"/>
      <c r="BN33" s="621"/>
      <c r="BO33" s="621"/>
      <c r="BP33" s="621"/>
      <c r="BQ33" s="621"/>
      <c r="BR33" s="621"/>
      <c r="BS33" s="449"/>
      <c r="BT33" s="449"/>
      <c r="BU33" s="449"/>
      <c r="BV33" s="449"/>
      <c r="BW33" s="449"/>
      <c r="BX33" s="449"/>
      <c r="BY33" s="449"/>
      <c r="BZ33" s="449"/>
      <c r="CA33" s="449"/>
      <c r="CB33" s="449"/>
      <c r="CC33" s="449"/>
      <c r="CD33" s="449"/>
      <c r="CE33" s="449"/>
      <c r="CF33" s="449"/>
      <c r="CG33" s="449"/>
      <c r="CH33" s="449"/>
      <c r="CI33" s="449"/>
      <c r="CJ33" s="449"/>
      <c r="CK33" s="449"/>
      <c r="CL33" s="449"/>
      <c r="CM33" s="449"/>
      <c r="CN33" s="449"/>
      <c r="CO33" s="449"/>
      <c r="CP33" s="449"/>
      <c r="CQ33" s="449"/>
      <c r="CR33" s="449"/>
      <c r="CS33" s="449"/>
      <c r="CT33" s="449"/>
      <c r="CU33" s="449"/>
      <c r="CV33" s="449"/>
    </row>
    <row r="34" spans="2:100" ht="16.5" customHeight="1" x14ac:dyDescent="0.3">
      <c r="B34" s="541"/>
      <c r="E34" s="725" t="s">
        <v>1407</v>
      </c>
      <c r="F34" s="449"/>
      <c r="G34" s="449"/>
      <c r="H34" s="449"/>
      <c r="I34" s="449"/>
      <c r="J34" s="449"/>
      <c r="K34" s="449"/>
      <c r="L34" s="449"/>
      <c r="M34" s="449"/>
      <c r="N34" s="449"/>
      <c r="O34" s="449"/>
      <c r="P34" s="449"/>
      <c r="Q34" s="449"/>
      <c r="R34" s="449"/>
      <c r="S34" s="449"/>
      <c r="T34" s="449"/>
      <c r="U34" s="449"/>
      <c r="V34" s="449"/>
      <c r="W34" s="621"/>
      <c r="X34" s="621"/>
      <c r="Y34" s="621"/>
      <c r="Z34" s="621"/>
      <c r="AA34" s="621"/>
      <c r="AB34" s="621"/>
      <c r="AC34" s="621"/>
      <c r="AD34" s="621"/>
      <c r="AE34" s="621"/>
      <c r="AF34" s="621"/>
      <c r="AG34" s="621"/>
      <c r="AH34" s="621"/>
      <c r="AI34" s="621"/>
      <c r="AJ34" s="621"/>
      <c r="AK34" s="621"/>
      <c r="AL34" s="621"/>
      <c r="AM34" s="621"/>
      <c r="AN34" s="621"/>
      <c r="AO34" s="621"/>
      <c r="AP34" s="449"/>
      <c r="AQ34" s="449"/>
      <c r="AR34" s="449"/>
      <c r="AS34" s="449"/>
      <c r="AT34" s="449"/>
      <c r="AU34" s="449"/>
      <c r="AV34" s="449"/>
      <c r="AW34" s="449"/>
      <c r="AX34" s="449"/>
      <c r="AY34" s="449"/>
      <c r="AZ34" s="449"/>
      <c r="BA34" s="449"/>
      <c r="BB34" s="449"/>
      <c r="BC34" s="621"/>
      <c r="BD34" s="621"/>
      <c r="BE34" s="621"/>
      <c r="BF34" s="621"/>
      <c r="BG34" s="621"/>
      <c r="BH34" s="621"/>
      <c r="BI34" s="621"/>
      <c r="BJ34" s="621"/>
      <c r="BK34" s="621"/>
      <c r="BL34" s="621"/>
      <c r="BM34" s="621"/>
      <c r="BN34" s="621"/>
      <c r="BO34" s="621"/>
      <c r="BP34" s="621"/>
      <c r="BQ34" s="621"/>
      <c r="BR34" s="621"/>
      <c r="BS34" s="449"/>
      <c r="BT34" s="449"/>
      <c r="BU34" s="449"/>
      <c r="BV34" s="449"/>
      <c r="BW34" s="449"/>
      <c r="BX34" s="449"/>
      <c r="BY34" s="449"/>
      <c r="BZ34" s="449"/>
      <c r="CA34" s="449"/>
      <c r="CB34" s="449"/>
      <c r="CC34" s="449"/>
      <c r="CD34" s="449"/>
      <c r="CE34" s="449"/>
      <c r="CF34" s="449"/>
      <c r="CG34" s="449"/>
      <c r="CH34" s="449"/>
      <c r="CI34" s="449"/>
      <c r="CJ34" s="449"/>
      <c r="CK34" s="449"/>
      <c r="CL34" s="449"/>
      <c r="CM34" s="449"/>
      <c r="CN34" s="449"/>
      <c r="CO34" s="449"/>
      <c r="CP34" s="449"/>
      <c r="CQ34" s="449"/>
      <c r="CR34" s="449"/>
      <c r="CS34" s="449"/>
      <c r="CT34" s="449"/>
      <c r="CU34" s="449"/>
      <c r="CV34" s="449"/>
    </row>
    <row r="35" spans="2:100" ht="16.5" customHeight="1" x14ac:dyDescent="0.3">
      <c r="B35" s="541"/>
      <c r="E35" s="726" t="s">
        <v>1408</v>
      </c>
      <c r="W35" s="621"/>
      <c r="X35" s="621"/>
      <c r="Y35" s="621"/>
      <c r="Z35" s="621"/>
      <c r="AA35" s="621"/>
      <c r="AB35" s="621"/>
      <c r="AC35" s="621"/>
      <c r="AD35" s="621"/>
      <c r="AE35" s="621"/>
      <c r="AF35" s="621"/>
      <c r="AG35" s="621"/>
      <c r="AH35" s="621"/>
      <c r="AI35" s="621"/>
      <c r="AJ35" s="621"/>
      <c r="AK35" s="621"/>
      <c r="AL35" s="621"/>
      <c r="AM35" s="621"/>
      <c r="AN35" s="621"/>
      <c r="AO35" s="621"/>
      <c r="AP35" s="449"/>
      <c r="AQ35" s="449"/>
      <c r="AR35" s="449"/>
      <c r="AS35" s="449"/>
      <c r="AT35" s="449"/>
      <c r="AU35" s="449"/>
      <c r="AV35" s="449"/>
      <c r="AW35" s="449"/>
      <c r="AX35" s="449"/>
      <c r="AY35" s="449"/>
      <c r="AZ35" s="449"/>
      <c r="BA35" s="449"/>
      <c r="BB35" s="449"/>
      <c r="BC35" s="621"/>
      <c r="BD35" s="621"/>
      <c r="BE35" s="621"/>
      <c r="BF35" s="621"/>
      <c r="BG35" s="621"/>
      <c r="BH35" s="621"/>
      <c r="BI35" s="621"/>
      <c r="BJ35" s="621"/>
      <c r="BK35" s="621"/>
      <c r="BL35" s="621"/>
      <c r="BM35" s="621"/>
      <c r="BN35" s="621"/>
      <c r="BO35" s="621"/>
      <c r="BP35" s="621"/>
      <c r="BQ35" s="621"/>
      <c r="BR35" s="621"/>
      <c r="BS35" s="449"/>
      <c r="BT35" s="449"/>
      <c r="BU35" s="449"/>
      <c r="BV35" s="449"/>
      <c r="BW35" s="449"/>
      <c r="BX35" s="449"/>
      <c r="BY35" s="449"/>
      <c r="BZ35" s="449"/>
      <c r="CA35" s="449"/>
      <c r="CB35" s="449"/>
      <c r="CC35" s="449"/>
      <c r="CD35" s="449"/>
      <c r="CE35" s="449"/>
      <c r="CF35" s="449"/>
      <c r="CG35" s="449"/>
      <c r="CH35" s="449"/>
      <c r="CI35" s="449"/>
      <c r="CJ35" s="449"/>
      <c r="CK35" s="449"/>
      <c r="CL35" s="449"/>
      <c r="CM35" s="449"/>
      <c r="CN35" s="449"/>
      <c r="CO35" s="449"/>
      <c r="CP35" s="449"/>
      <c r="CQ35" s="449"/>
      <c r="CR35" s="449"/>
      <c r="CS35" s="449"/>
      <c r="CT35" s="449"/>
      <c r="CU35" s="449"/>
      <c r="CV35" s="449"/>
    </row>
    <row r="36" spans="2:100" ht="16.5" customHeight="1" x14ac:dyDescent="0.3">
      <c r="B36" s="541"/>
      <c r="E36" s="723" t="s">
        <v>1409</v>
      </c>
      <c r="W36" s="621"/>
      <c r="X36" s="621"/>
      <c r="Y36" s="621"/>
      <c r="Z36" s="621"/>
      <c r="AA36" s="621"/>
      <c r="AB36" s="621"/>
      <c r="AC36" s="621"/>
      <c r="AD36" s="621"/>
      <c r="AE36" s="621"/>
      <c r="AF36" s="621"/>
      <c r="AG36" s="621"/>
      <c r="AH36" s="621"/>
      <c r="AI36" s="621"/>
      <c r="AJ36" s="621"/>
      <c r="AK36" s="621"/>
      <c r="AL36" s="621"/>
      <c r="AM36" s="621"/>
      <c r="AN36" s="621"/>
      <c r="AO36" s="621"/>
      <c r="AP36" s="449"/>
      <c r="AQ36" s="449"/>
      <c r="AR36" s="449"/>
      <c r="AS36" s="449"/>
      <c r="AT36" s="449"/>
      <c r="AU36" s="449"/>
      <c r="AV36" s="449"/>
      <c r="AW36" s="449"/>
      <c r="AX36" s="449"/>
      <c r="AY36" s="449"/>
      <c r="AZ36" s="449"/>
      <c r="BA36" s="449"/>
      <c r="BB36" s="449"/>
      <c r="BC36" s="621"/>
      <c r="BD36" s="621"/>
      <c r="BE36" s="621"/>
      <c r="BF36" s="621"/>
      <c r="BG36" s="621"/>
      <c r="BH36" s="621"/>
      <c r="BI36" s="621"/>
      <c r="BJ36" s="621"/>
      <c r="BK36" s="621"/>
      <c r="BL36" s="621"/>
      <c r="BM36" s="621"/>
      <c r="BN36" s="621"/>
      <c r="BO36" s="621"/>
      <c r="BP36" s="621"/>
      <c r="BQ36" s="621"/>
      <c r="BR36" s="621"/>
      <c r="BS36" s="449"/>
      <c r="BT36" s="449"/>
      <c r="BU36" s="449"/>
      <c r="BV36" s="449"/>
      <c r="BW36" s="449"/>
      <c r="BX36" s="449"/>
      <c r="BY36" s="449"/>
      <c r="BZ36" s="449"/>
      <c r="CA36" s="449"/>
      <c r="CB36" s="449"/>
      <c r="CC36" s="449"/>
      <c r="CD36" s="449"/>
      <c r="CE36" s="449"/>
      <c r="CF36" s="449"/>
      <c r="CG36" s="449"/>
      <c r="CH36" s="449"/>
      <c r="CI36" s="449"/>
      <c r="CJ36" s="449"/>
      <c r="CK36" s="449"/>
      <c r="CL36" s="449"/>
      <c r="CM36" s="449"/>
      <c r="CN36" s="449"/>
      <c r="CO36" s="449"/>
      <c r="CP36" s="449"/>
      <c r="CQ36" s="449"/>
      <c r="CR36" s="449"/>
      <c r="CS36" s="449"/>
      <c r="CT36" s="449"/>
      <c r="CU36" s="449"/>
      <c r="CV36" s="449"/>
    </row>
    <row r="37" spans="2:100" ht="16.5" customHeight="1" x14ac:dyDescent="0.3">
      <c r="B37" s="541"/>
      <c r="E37" s="726" t="s">
        <v>1410</v>
      </c>
      <c r="W37" s="621"/>
      <c r="X37" s="621"/>
      <c r="Y37" s="621"/>
      <c r="Z37" s="621"/>
      <c r="AA37" s="621"/>
      <c r="AB37" s="621"/>
      <c r="AC37" s="621"/>
      <c r="AD37" s="621"/>
      <c r="AE37" s="621"/>
      <c r="AF37" s="621"/>
      <c r="AG37" s="621"/>
      <c r="AH37" s="621"/>
      <c r="AI37" s="621"/>
      <c r="AJ37" s="621"/>
      <c r="AK37" s="621"/>
      <c r="AL37" s="621"/>
      <c r="AM37" s="621"/>
      <c r="AN37" s="621"/>
      <c r="AO37" s="621"/>
      <c r="AP37" s="449"/>
      <c r="AQ37" s="449"/>
      <c r="AR37" s="449"/>
      <c r="AS37" s="449"/>
      <c r="AT37" s="449"/>
      <c r="AU37" s="449"/>
      <c r="AV37" s="449"/>
      <c r="AW37" s="449"/>
      <c r="AX37" s="449"/>
      <c r="AY37" s="449"/>
      <c r="AZ37" s="449"/>
      <c r="BA37" s="449"/>
      <c r="BB37" s="449"/>
      <c r="BC37" s="621"/>
      <c r="BD37" s="621"/>
      <c r="BE37" s="621"/>
      <c r="BF37" s="621"/>
      <c r="BG37" s="621"/>
      <c r="BH37" s="621"/>
      <c r="BI37" s="621"/>
      <c r="BJ37" s="621"/>
      <c r="BK37" s="621"/>
      <c r="BL37" s="621"/>
      <c r="BM37" s="621"/>
      <c r="BN37" s="621"/>
      <c r="BO37" s="621"/>
      <c r="BP37" s="621"/>
      <c r="BQ37" s="621"/>
      <c r="BR37" s="621"/>
      <c r="BS37" s="449"/>
      <c r="BT37" s="449"/>
      <c r="BU37" s="449"/>
      <c r="BV37" s="449"/>
      <c r="BW37" s="449"/>
      <c r="BX37" s="449"/>
      <c r="BY37" s="449"/>
      <c r="BZ37" s="449"/>
      <c r="CA37" s="449"/>
      <c r="CB37" s="449"/>
      <c r="CC37" s="449"/>
      <c r="CD37" s="449"/>
      <c r="CE37" s="449"/>
      <c r="CF37" s="449"/>
      <c r="CG37" s="449"/>
      <c r="CH37" s="449"/>
      <c r="CI37" s="449"/>
      <c r="CJ37" s="449"/>
      <c r="CK37" s="449"/>
      <c r="CL37" s="449"/>
      <c r="CM37" s="449"/>
      <c r="CN37" s="449"/>
      <c r="CO37" s="449"/>
      <c r="CP37" s="449"/>
      <c r="CQ37" s="449"/>
      <c r="CR37" s="449"/>
      <c r="CS37" s="449"/>
      <c r="CT37" s="449"/>
      <c r="CU37" s="449"/>
      <c r="CV37" s="449"/>
    </row>
    <row r="38" spans="2:100" ht="16.5" customHeight="1" x14ac:dyDescent="0.3">
      <c r="B38" s="541"/>
      <c r="E38" s="725" t="s">
        <v>1417</v>
      </c>
      <c r="W38" s="621"/>
      <c r="X38" s="621"/>
      <c r="Y38" s="621"/>
      <c r="Z38" s="621"/>
      <c r="AA38" s="621"/>
      <c r="AB38" s="621"/>
      <c r="AC38" s="621"/>
      <c r="AD38" s="621"/>
      <c r="AE38" s="621"/>
      <c r="AF38" s="621"/>
      <c r="AG38" s="621"/>
      <c r="AH38" s="621"/>
      <c r="AI38" s="621"/>
      <c r="AJ38" s="621"/>
      <c r="AK38" s="621"/>
      <c r="AL38" s="621"/>
      <c r="AM38" s="621"/>
      <c r="AN38" s="621"/>
      <c r="AO38" s="621"/>
      <c r="AP38" s="449"/>
      <c r="AQ38" s="449"/>
      <c r="AR38" s="449"/>
      <c r="AS38" s="449"/>
      <c r="AT38" s="449"/>
      <c r="AU38" s="449"/>
      <c r="AV38" s="449"/>
      <c r="AW38" s="449"/>
      <c r="AX38" s="449"/>
      <c r="AY38" s="449"/>
      <c r="AZ38" s="449"/>
      <c r="BA38" s="449"/>
      <c r="BB38" s="449"/>
      <c r="BC38" s="621"/>
      <c r="BD38" s="621"/>
      <c r="BE38" s="621"/>
      <c r="BF38" s="621"/>
      <c r="BG38" s="621"/>
      <c r="BH38" s="621"/>
      <c r="BI38" s="621"/>
      <c r="BJ38" s="621"/>
      <c r="BK38" s="621"/>
      <c r="BL38" s="621"/>
      <c r="BM38" s="621"/>
      <c r="BN38" s="621"/>
      <c r="BO38" s="621"/>
      <c r="BP38" s="621"/>
      <c r="BQ38" s="621"/>
      <c r="BR38" s="621"/>
      <c r="BS38" s="449"/>
      <c r="BT38" s="449"/>
      <c r="BU38" s="449"/>
      <c r="BV38" s="449"/>
      <c r="BW38" s="449"/>
      <c r="BX38" s="449"/>
      <c r="BY38" s="449"/>
      <c r="BZ38" s="449"/>
      <c r="CA38" s="449"/>
      <c r="CB38" s="449"/>
      <c r="CC38" s="449"/>
      <c r="CD38" s="449"/>
      <c r="CE38" s="449"/>
      <c r="CF38" s="449"/>
      <c r="CG38" s="449"/>
      <c r="CH38" s="449"/>
      <c r="CI38" s="449"/>
      <c r="CJ38" s="449"/>
      <c r="CK38" s="449"/>
      <c r="CL38" s="449"/>
      <c r="CM38" s="449"/>
      <c r="CN38" s="449"/>
      <c r="CO38" s="449"/>
      <c r="CP38" s="449"/>
      <c r="CQ38" s="449"/>
      <c r="CR38" s="449"/>
      <c r="CS38" s="449"/>
      <c r="CT38" s="449"/>
      <c r="CU38" s="449"/>
      <c r="CV38" s="449"/>
    </row>
    <row r="39" spans="2:100" ht="16.5" customHeight="1" x14ac:dyDescent="0.3">
      <c r="B39" s="541"/>
      <c r="E39" s="727" t="s">
        <v>1411</v>
      </c>
      <c r="W39" s="621"/>
      <c r="X39" s="621"/>
      <c r="Y39" s="621"/>
      <c r="Z39" s="621"/>
      <c r="AA39" s="621"/>
      <c r="AB39" s="621"/>
      <c r="AC39" s="621"/>
      <c r="AD39" s="621"/>
      <c r="AE39" s="621"/>
      <c r="AF39" s="621"/>
      <c r="AG39" s="621"/>
      <c r="AH39" s="621"/>
      <c r="AI39" s="621"/>
      <c r="AJ39" s="621"/>
      <c r="AK39" s="621"/>
      <c r="AL39" s="621"/>
      <c r="AM39" s="621"/>
      <c r="AN39" s="621"/>
      <c r="AO39" s="621"/>
      <c r="AP39" s="449"/>
      <c r="AQ39" s="449"/>
      <c r="AR39" s="449"/>
      <c r="AS39" s="449"/>
      <c r="AT39" s="449"/>
      <c r="AU39" s="449"/>
      <c r="AV39" s="449"/>
      <c r="AW39" s="449"/>
      <c r="AX39" s="449"/>
      <c r="AY39" s="449"/>
      <c r="AZ39" s="449"/>
      <c r="BA39" s="449"/>
      <c r="BB39" s="449"/>
      <c r="BC39" s="621"/>
      <c r="BD39" s="621"/>
      <c r="BE39" s="621"/>
      <c r="BF39" s="621"/>
      <c r="BG39" s="621"/>
      <c r="BH39" s="621"/>
      <c r="BI39" s="621"/>
      <c r="BJ39" s="621"/>
      <c r="BK39" s="621"/>
      <c r="BL39" s="621"/>
      <c r="BM39" s="621"/>
      <c r="BN39" s="621"/>
      <c r="BO39" s="621"/>
      <c r="BP39" s="621"/>
      <c r="BQ39" s="621"/>
      <c r="BR39" s="621"/>
      <c r="BS39" s="449"/>
      <c r="BT39" s="449"/>
      <c r="BU39" s="449"/>
      <c r="BV39" s="449"/>
      <c r="BW39" s="449"/>
      <c r="BX39" s="449"/>
      <c r="BY39" s="449"/>
      <c r="BZ39" s="449"/>
      <c r="CA39" s="449"/>
      <c r="CB39" s="449"/>
      <c r="CC39" s="449"/>
      <c r="CD39" s="449"/>
      <c r="CE39" s="449"/>
      <c r="CF39" s="449"/>
      <c r="CG39" s="449"/>
      <c r="CH39" s="449"/>
      <c r="CI39" s="449"/>
      <c r="CJ39" s="449"/>
      <c r="CK39" s="449"/>
      <c r="CL39" s="449"/>
      <c r="CM39" s="449"/>
      <c r="CN39" s="449"/>
      <c r="CO39" s="449"/>
      <c r="CP39" s="449"/>
      <c r="CQ39" s="449"/>
      <c r="CR39" s="449"/>
      <c r="CS39" s="449"/>
      <c r="CT39" s="449"/>
      <c r="CU39" s="449"/>
      <c r="CV39" s="449"/>
    </row>
    <row r="40" spans="2:100" ht="16.5" customHeight="1" x14ac:dyDescent="0.3">
      <c r="B40" s="541"/>
      <c r="E40" s="724" t="s">
        <v>1412</v>
      </c>
      <c r="W40" s="621"/>
      <c r="X40" s="621"/>
      <c r="Y40" s="621"/>
      <c r="Z40" s="621"/>
      <c r="AA40" s="621"/>
      <c r="AB40" s="621"/>
      <c r="AC40" s="621"/>
      <c r="AD40" s="621"/>
      <c r="AE40" s="621"/>
      <c r="AF40" s="621"/>
      <c r="AG40" s="621"/>
      <c r="AH40" s="621"/>
      <c r="AI40" s="621"/>
      <c r="AJ40" s="621"/>
      <c r="AK40" s="621"/>
      <c r="AL40" s="621"/>
      <c r="AM40" s="621"/>
      <c r="AN40" s="621"/>
      <c r="AO40" s="621"/>
      <c r="AP40" s="449"/>
      <c r="AQ40" s="449"/>
      <c r="AR40" s="449"/>
      <c r="AS40" s="449"/>
      <c r="AT40" s="449"/>
      <c r="AU40" s="449"/>
      <c r="AV40" s="449"/>
      <c r="AW40" s="449"/>
      <c r="AX40" s="449"/>
      <c r="AY40" s="449"/>
      <c r="AZ40" s="449"/>
      <c r="BA40" s="449"/>
      <c r="BB40" s="449"/>
      <c r="BC40" s="621"/>
      <c r="BD40" s="621"/>
      <c r="BE40" s="621"/>
      <c r="BF40" s="621"/>
      <c r="BG40" s="621"/>
      <c r="BH40" s="621"/>
      <c r="BI40" s="621"/>
      <c r="BJ40" s="621"/>
      <c r="BK40" s="621"/>
      <c r="BL40" s="621"/>
      <c r="BM40" s="621"/>
      <c r="BN40" s="621"/>
      <c r="BO40" s="621"/>
      <c r="BP40" s="621"/>
      <c r="BQ40" s="621"/>
      <c r="BR40" s="621"/>
      <c r="BS40" s="449"/>
      <c r="BT40" s="449"/>
      <c r="BU40" s="449"/>
      <c r="BV40" s="449"/>
      <c r="BW40" s="449"/>
      <c r="BX40" s="449"/>
      <c r="BY40" s="449"/>
      <c r="BZ40" s="449"/>
      <c r="CA40" s="449"/>
      <c r="CB40" s="449"/>
      <c r="CC40" s="449"/>
      <c r="CD40" s="449"/>
      <c r="CE40" s="449"/>
      <c r="CF40" s="449"/>
      <c r="CG40" s="449"/>
      <c r="CH40" s="449"/>
      <c r="CI40" s="449"/>
      <c r="CJ40" s="449"/>
      <c r="CK40" s="449"/>
      <c r="CL40" s="449"/>
      <c r="CM40" s="449"/>
      <c r="CN40" s="449"/>
      <c r="CO40" s="449"/>
      <c r="CP40" s="449"/>
      <c r="CQ40" s="449"/>
      <c r="CR40" s="449"/>
      <c r="CS40" s="449"/>
      <c r="CT40" s="449"/>
      <c r="CU40" s="449"/>
      <c r="CV40" s="449"/>
    </row>
    <row r="41" spans="2:100" ht="16.5" customHeight="1" x14ac:dyDescent="0.3">
      <c r="B41" s="541"/>
      <c r="E41" s="728" t="s">
        <v>1418</v>
      </c>
      <c r="W41" s="621"/>
      <c r="X41" s="621"/>
      <c r="Y41" s="621"/>
      <c r="Z41" s="621"/>
      <c r="AA41" s="621"/>
      <c r="AB41" s="621"/>
      <c r="AC41" s="621"/>
      <c r="AD41" s="621"/>
      <c r="AE41" s="621"/>
      <c r="AF41" s="621"/>
      <c r="AG41" s="621"/>
      <c r="AH41" s="621"/>
      <c r="AI41" s="621"/>
      <c r="AJ41" s="621"/>
      <c r="AK41" s="621"/>
      <c r="AL41" s="621"/>
      <c r="AM41" s="621"/>
      <c r="AN41" s="621"/>
      <c r="AO41" s="621"/>
      <c r="AP41" s="449"/>
      <c r="AQ41" s="449"/>
      <c r="AR41" s="449"/>
      <c r="AS41" s="449"/>
      <c r="AT41" s="449"/>
      <c r="AU41" s="449"/>
      <c r="AV41" s="449"/>
      <c r="AW41" s="449"/>
      <c r="AX41" s="449"/>
      <c r="AY41" s="449"/>
      <c r="AZ41" s="449"/>
      <c r="BA41" s="449"/>
      <c r="BB41" s="449"/>
      <c r="BC41" s="621"/>
      <c r="BD41" s="621"/>
      <c r="BE41" s="621"/>
      <c r="BF41" s="621"/>
      <c r="BG41" s="621"/>
      <c r="BH41" s="621"/>
      <c r="BI41" s="621"/>
      <c r="BJ41" s="621"/>
      <c r="BK41" s="621"/>
      <c r="BL41" s="621"/>
      <c r="BM41" s="621"/>
      <c r="BN41" s="621"/>
      <c r="BO41" s="621"/>
      <c r="BP41" s="621"/>
      <c r="BQ41" s="621"/>
      <c r="BR41" s="621"/>
      <c r="BS41" s="449"/>
      <c r="BT41" s="449"/>
      <c r="BU41" s="449"/>
      <c r="BV41" s="449"/>
      <c r="BW41" s="449"/>
      <c r="BX41" s="449"/>
      <c r="BY41" s="449"/>
      <c r="BZ41" s="449"/>
      <c r="CA41" s="449"/>
      <c r="CB41" s="449"/>
      <c r="CC41" s="449"/>
      <c r="CD41" s="449"/>
      <c r="CE41" s="449"/>
      <c r="CF41" s="449"/>
      <c r="CG41" s="449"/>
      <c r="CH41" s="449"/>
      <c r="CI41" s="449"/>
      <c r="CJ41" s="449"/>
      <c r="CK41" s="449"/>
      <c r="CL41" s="449"/>
      <c r="CM41" s="449"/>
      <c r="CN41" s="449"/>
      <c r="CO41" s="449"/>
      <c r="CP41" s="449"/>
      <c r="CQ41" s="449"/>
      <c r="CR41" s="449"/>
      <c r="CS41" s="449"/>
      <c r="CT41" s="449"/>
      <c r="CU41" s="449"/>
      <c r="CV41" s="449"/>
    </row>
    <row r="42" spans="2:100" ht="16.5" customHeight="1" x14ac:dyDescent="0.3">
      <c r="B42" s="541"/>
      <c r="E42" s="728" t="s">
        <v>1419</v>
      </c>
      <c r="W42" s="621"/>
      <c r="X42" s="621"/>
      <c r="Y42" s="621"/>
      <c r="Z42" s="621"/>
      <c r="AA42" s="621"/>
      <c r="AB42" s="621"/>
      <c r="AC42" s="621"/>
      <c r="AD42" s="621"/>
      <c r="AE42" s="621"/>
      <c r="AF42" s="621"/>
      <c r="AG42" s="621"/>
      <c r="AH42" s="621"/>
      <c r="AI42" s="621"/>
      <c r="AJ42" s="621"/>
      <c r="AK42" s="621"/>
      <c r="AL42" s="621"/>
      <c r="AM42" s="621"/>
      <c r="AN42" s="621"/>
      <c r="AO42" s="621"/>
      <c r="AP42" s="449"/>
      <c r="AQ42" s="449"/>
      <c r="AR42" s="449"/>
      <c r="AS42" s="449"/>
      <c r="AT42" s="449"/>
      <c r="AU42" s="449"/>
      <c r="AV42" s="449"/>
      <c r="AW42" s="449"/>
      <c r="AX42" s="449"/>
      <c r="AY42" s="449"/>
      <c r="AZ42" s="449"/>
      <c r="BA42" s="449"/>
      <c r="BB42" s="449"/>
      <c r="BC42" s="621"/>
      <c r="BD42" s="621"/>
      <c r="BE42" s="621"/>
      <c r="BF42" s="621"/>
      <c r="BG42" s="621"/>
      <c r="BH42" s="621"/>
      <c r="BI42" s="621"/>
      <c r="BJ42" s="621"/>
      <c r="BK42" s="621"/>
      <c r="BL42" s="621"/>
      <c r="BM42" s="621"/>
      <c r="BN42" s="621"/>
      <c r="BO42" s="621"/>
      <c r="BP42" s="621"/>
      <c r="BQ42" s="621"/>
      <c r="BR42" s="621"/>
      <c r="BS42" s="449"/>
      <c r="BT42" s="449"/>
      <c r="BU42" s="449"/>
      <c r="BV42" s="449"/>
      <c r="BW42" s="449"/>
      <c r="BX42" s="449"/>
      <c r="BY42" s="449"/>
      <c r="BZ42" s="449"/>
      <c r="CA42" s="449"/>
      <c r="CB42" s="449"/>
      <c r="CC42" s="449"/>
      <c r="CD42" s="449"/>
      <c r="CE42" s="449"/>
      <c r="CF42" s="449"/>
      <c r="CG42" s="449"/>
      <c r="CH42" s="449"/>
      <c r="CI42" s="449"/>
      <c r="CJ42" s="449"/>
      <c r="CK42" s="449"/>
      <c r="CL42" s="449"/>
      <c r="CM42" s="449"/>
      <c r="CN42" s="449"/>
      <c r="CO42" s="449"/>
      <c r="CP42" s="449"/>
      <c r="CQ42" s="449"/>
      <c r="CR42" s="449"/>
      <c r="CS42" s="449"/>
      <c r="CT42" s="449"/>
      <c r="CU42" s="449"/>
      <c r="CV42" s="449"/>
    </row>
    <row r="43" spans="2:100" ht="16.5" customHeight="1" x14ac:dyDescent="0.3">
      <c r="B43" s="541"/>
      <c r="E43" s="725" t="s">
        <v>1413</v>
      </c>
      <c r="W43" s="621"/>
      <c r="X43" s="621"/>
      <c r="Y43" s="621"/>
      <c r="Z43" s="621"/>
      <c r="AA43" s="621"/>
      <c r="AB43" s="621"/>
      <c r="AC43" s="621"/>
      <c r="AD43" s="621"/>
      <c r="AE43" s="621"/>
      <c r="AF43" s="621"/>
      <c r="AG43" s="621"/>
      <c r="AH43" s="621"/>
      <c r="AI43" s="621"/>
      <c r="AJ43" s="621"/>
      <c r="AK43" s="621"/>
      <c r="AL43" s="621"/>
      <c r="AM43" s="621"/>
      <c r="AN43" s="621"/>
      <c r="AO43" s="621"/>
      <c r="AP43" s="449"/>
      <c r="AQ43" s="449"/>
      <c r="AR43" s="449"/>
      <c r="AS43" s="449"/>
      <c r="AT43" s="449"/>
      <c r="AU43" s="449"/>
      <c r="AV43" s="449"/>
      <c r="AW43" s="449"/>
      <c r="AX43" s="449"/>
      <c r="AY43" s="449"/>
      <c r="AZ43" s="449"/>
      <c r="BA43" s="449"/>
      <c r="BB43" s="449"/>
      <c r="BC43" s="621"/>
      <c r="BD43" s="621"/>
      <c r="BE43" s="621"/>
      <c r="BF43" s="621"/>
      <c r="BG43" s="621"/>
      <c r="BH43" s="621"/>
      <c r="BI43" s="621"/>
      <c r="BJ43" s="621"/>
      <c r="BK43" s="621"/>
      <c r="BL43" s="621"/>
      <c r="BM43" s="621"/>
      <c r="BN43" s="621"/>
      <c r="BO43" s="621"/>
      <c r="BP43" s="621"/>
      <c r="BQ43" s="621"/>
      <c r="BR43" s="621"/>
      <c r="BS43" s="449"/>
      <c r="BT43" s="449"/>
      <c r="BU43" s="449"/>
      <c r="BV43" s="449"/>
      <c r="BW43" s="449"/>
      <c r="BX43" s="449"/>
      <c r="BY43" s="449"/>
      <c r="BZ43" s="449"/>
      <c r="CA43" s="449"/>
      <c r="CB43" s="449"/>
      <c r="CC43" s="449"/>
      <c r="CD43" s="449"/>
      <c r="CE43" s="449"/>
      <c r="CF43" s="449"/>
      <c r="CG43" s="449"/>
      <c r="CH43" s="449"/>
      <c r="CI43" s="449"/>
      <c r="CJ43" s="449"/>
      <c r="CK43" s="449"/>
      <c r="CL43" s="449"/>
      <c r="CM43" s="449"/>
      <c r="CN43" s="449"/>
      <c r="CO43" s="449"/>
      <c r="CP43" s="449"/>
      <c r="CQ43" s="449"/>
      <c r="CR43" s="449"/>
      <c r="CS43" s="449"/>
      <c r="CT43" s="449"/>
      <c r="CU43" s="449"/>
      <c r="CV43" s="449"/>
    </row>
    <row r="44" spans="2:100" ht="16.5" customHeight="1" x14ac:dyDescent="0.3">
      <c r="B44" s="541"/>
      <c r="E44" s="727" t="s">
        <v>1414</v>
      </c>
      <c r="W44" s="621"/>
      <c r="X44" s="621"/>
      <c r="Y44" s="621"/>
      <c r="Z44" s="621"/>
      <c r="AA44" s="621"/>
      <c r="AB44" s="621"/>
      <c r="AC44" s="621"/>
      <c r="AD44" s="621"/>
      <c r="AE44" s="621"/>
      <c r="AF44" s="621"/>
      <c r="AG44" s="621"/>
      <c r="AH44" s="621"/>
      <c r="AI44" s="621"/>
      <c r="AJ44" s="621"/>
      <c r="AK44" s="621"/>
      <c r="AL44" s="621"/>
      <c r="AM44" s="621"/>
      <c r="AN44" s="621"/>
      <c r="AO44" s="621"/>
      <c r="AP44" s="449"/>
      <c r="AQ44" s="449"/>
      <c r="AR44" s="449"/>
      <c r="AS44" s="449"/>
      <c r="AT44" s="449"/>
      <c r="AU44" s="449"/>
      <c r="AV44" s="449"/>
      <c r="AW44" s="449"/>
      <c r="AX44" s="449"/>
      <c r="AY44" s="449"/>
      <c r="AZ44" s="449"/>
      <c r="BA44" s="449"/>
      <c r="BB44" s="449"/>
      <c r="BC44" s="621"/>
      <c r="BD44" s="621"/>
      <c r="BE44" s="621"/>
      <c r="BF44" s="621"/>
      <c r="BG44" s="621"/>
      <c r="BH44" s="621"/>
      <c r="BI44" s="621"/>
      <c r="BJ44" s="621"/>
      <c r="BK44" s="621"/>
      <c r="BL44" s="621"/>
      <c r="BM44" s="621"/>
      <c r="BN44" s="621"/>
      <c r="BO44" s="621"/>
      <c r="BP44" s="621"/>
      <c r="BQ44" s="621"/>
      <c r="BR44" s="621"/>
      <c r="BS44" s="449"/>
      <c r="BT44" s="449"/>
      <c r="BU44" s="449"/>
      <c r="BV44" s="449"/>
      <c r="BW44" s="449"/>
      <c r="BX44" s="449"/>
      <c r="BY44" s="449"/>
      <c r="BZ44" s="449"/>
      <c r="CA44" s="449"/>
      <c r="CB44" s="449"/>
      <c r="CC44" s="449"/>
      <c r="CD44" s="449"/>
      <c r="CE44" s="449"/>
      <c r="CF44" s="449"/>
      <c r="CG44" s="449"/>
      <c r="CH44" s="449"/>
      <c r="CI44" s="449"/>
      <c r="CJ44" s="449"/>
      <c r="CK44" s="449"/>
      <c r="CL44" s="449"/>
      <c r="CM44" s="449"/>
      <c r="CN44" s="449"/>
      <c r="CO44" s="449"/>
      <c r="CP44" s="449"/>
      <c r="CQ44" s="449"/>
      <c r="CR44" s="449"/>
      <c r="CS44" s="449"/>
      <c r="CT44" s="449"/>
      <c r="CU44" s="449"/>
      <c r="CV44" s="449"/>
    </row>
    <row r="45" spans="2:100" ht="16.5" customHeight="1" x14ac:dyDescent="0.3">
      <c r="B45" s="541"/>
      <c r="E45" s="724" t="s">
        <v>1415</v>
      </c>
      <c r="W45" s="621"/>
      <c r="X45" s="621"/>
      <c r="Y45" s="621"/>
      <c r="Z45" s="621"/>
      <c r="AA45" s="621"/>
      <c r="AB45" s="621"/>
      <c r="AC45" s="621"/>
      <c r="AD45" s="621"/>
      <c r="AE45" s="621"/>
      <c r="AF45" s="621"/>
      <c r="AG45" s="621"/>
      <c r="AH45" s="621"/>
      <c r="AI45" s="621"/>
      <c r="AJ45" s="621"/>
      <c r="AK45" s="621"/>
      <c r="AL45" s="621"/>
      <c r="AM45" s="621"/>
      <c r="AN45" s="621"/>
      <c r="AO45" s="621"/>
      <c r="AP45" s="449"/>
      <c r="AQ45" s="449"/>
      <c r="AR45" s="449"/>
      <c r="AS45" s="449"/>
      <c r="AT45" s="449"/>
      <c r="AU45" s="449"/>
      <c r="AV45" s="449"/>
      <c r="AW45" s="449"/>
      <c r="AX45" s="449"/>
      <c r="AY45" s="449"/>
      <c r="AZ45" s="449"/>
      <c r="BA45" s="449"/>
      <c r="BB45" s="449"/>
      <c r="BC45" s="621"/>
      <c r="BD45" s="621"/>
      <c r="BE45" s="621"/>
      <c r="BF45" s="621"/>
      <c r="BG45" s="621"/>
      <c r="BH45" s="621"/>
      <c r="BI45" s="621"/>
      <c r="BJ45" s="621"/>
      <c r="BK45" s="621"/>
      <c r="BL45" s="621"/>
      <c r="BM45" s="621"/>
      <c r="BN45" s="621"/>
      <c r="BO45" s="621"/>
      <c r="BP45" s="621"/>
      <c r="BQ45" s="621"/>
      <c r="BR45" s="621"/>
      <c r="BS45" s="449"/>
      <c r="BT45" s="449"/>
      <c r="BU45" s="449"/>
      <c r="BV45" s="449"/>
      <c r="BW45" s="449"/>
      <c r="BX45" s="449"/>
      <c r="BY45" s="449"/>
      <c r="BZ45" s="449"/>
      <c r="CA45" s="449"/>
      <c r="CB45" s="449"/>
      <c r="CC45" s="449"/>
      <c r="CD45" s="449"/>
      <c r="CE45" s="449"/>
      <c r="CF45" s="449"/>
      <c r="CG45" s="449"/>
      <c r="CH45" s="449"/>
      <c r="CI45" s="449"/>
      <c r="CJ45" s="449"/>
      <c r="CK45" s="449"/>
      <c r="CL45" s="449"/>
      <c r="CM45" s="449"/>
      <c r="CN45" s="449"/>
      <c r="CO45" s="449"/>
      <c r="CP45" s="449"/>
      <c r="CQ45" s="449"/>
      <c r="CR45" s="449"/>
      <c r="CS45" s="449"/>
      <c r="CT45" s="449"/>
      <c r="CU45" s="449"/>
      <c r="CV45" s="449"/>
    </row>
    <row r="46" spans="2:100" ht="16.5" customHeight="1" x14ac:dyDescent="0.3">
      <c r="B46" s="54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449"/>
      <c r="AQ46" s="449"/>
      <c r="AR46" s="449"/>
      <c r="AS46" s="449"/>
      <c r="AT46" s="449"/>
      <c r="AU46" s="449"/>
      <c r="AV46" s="449"/>
      <c r="AW46" s="449"/>
      <c r="AX46" s="449"/>
      <c r="AY46" s="449"/>
      <c r="AZ46" s="449"/>
      <c r="BA46" s="449"/>
      <c r="BB46" s="449"/>
      <c r="BC46" s="621"/>
      <c r="BD46" s="621"/>
      <c r="BE46" s="621"/>
      <c r="BF46" s="621"/>
      <c r="BG46" s="621"/>
      <c r="BH46" s="621"/>
      <c r="BI46" s="621"/>
      <c r="BJ46" s="621"/>
      <c r="BK46" s="621"/>
      <c r="BL46" s="621"/>
      <c r="BM46" s="621"/>
      <c r="BN46" s="621"/>
      <c r="BO46" s="621"/>
      <c r="BP46" s="621"/>
      <c r="BQ46" s="621"/>
      <c r="BR46" s="621"/>
      <c r="BS46" s="449"/>
      <c r="BT46" s="449"/>
      <c r="BU46" s="449"/>
      <c r="BV46" s="449"/>
      <c r="BW46" s="449"/>
      <c r="BX46" s="449"/>
      <c r="BY46" s="449"/>
      <c r="BZ46" s="449"/>
      <c r="CA46" s="449"/>
      <c r="CB46" s="449"/>
      <c r="CC46" s="449"/>
      <c r="CD46" s="449"/>
      <c r="CE46" s="449"/>
      <c r="CF46" s="449"/>
      <c r="CG46" s="449"/>
      <c r="CH46" s="449"/>
      <c r="CI46" s="449"/>
      <c r="CJ46" s="449"/>
      <c r="CK46" s="449"/>
      <c r="CL46" s="449"/>
      <c r="CM46" s="449"/>
      <c r="CN46" s="449"/>
      <c r="CO46" s="449"/>
      <c r="CP46" s="449"/>
      <c r="CQ46" s="449"/>
      <c r="CR46" s="449"/>
      <c r="CS46" s="449"/>
      <c r="CT46" s="449"/>
      <c r="CU46" s="449"/>
      <c r="CV46" s="449"/>
    </row>
    <row r="47" spans="2:100" ht="16.5" customHeight="1" x14ac:dyDescent="0.3">
      <c r="B47" s="541"/>
      <c r="E47" s="729" t="s">
        <v>1244</v>
      </c>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449"/>
      <c r="AQ47" s="449"/>
      <c r="AR47" s="449"/>
      <c r="AS47" s="449"/>
      <c r="AT47" s="449"/>
      <c r="AU47" s="449"/>
      <c r="AV47" s="449"/>
      <c r="AW47" s="449"/>
      <c r="AX47" s="449"/>
      <c r="AY47" s="449"/>
      <c r="AZ47" s="449"/>
      <c r="BA47" s="449"/>
      <c r="BB47" s="449"/>
      <c r="BC47" s="621"/>
      <c r="BD47" s="621"/>
      <c r="BE47" s="621"/>
      <c r="BF47" s="621"/>
      <c r="BG47" s="621"/>
      <c r="BH47" s="621"/>
      <c r="BI47" s="621"/>
      <c r="BJ47" s="621"/>
      <c r="BK47" s="621"/>
      <c r="BL47" s="621"/>
      <c r="BM47" s="621"/>
      <c r="BN47" s="621"/>
      <c r="BO47" s="621"/>
      <c r="BP47" s="621"/>
      <c r="BQ47" s="621"/>
      <c r="BR47" s="621"/>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row>
    <row r="48" spans="2:100" ht="16.5" customHeight="1" x14ac:dyDescent="0.3">
      <c r="B48" s="54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449"/>
      <c r="AQ48" s="449"/>
      <c r="AR48" s="449"/>
      <c r="AS48" s="449"/>
      <c r="AT48" s="449"/>
      <c r="AU48" s="449"/>
      <c r="AV48" s="449"/>
      <c r="AW48" s="449"/>
      <c r="AX48" s="449"/>
      <c r="AY48" s="449"/>
      <c r="AZ48" s="449"/>
      <c r="BA48" s="449"/>
      <c r="BB48" s="449"/>
      <c r="BC48" s="621"/>
      <c r="BD48" s="621"/>
      <c r="BE48" s="621"/>
      <c r="BF48" s="621"/>
      <c r="BG48" s="621"/>
      <c r="BH48" s="621"/>
      <c r="BI48" s="621"/>
      <c r="BJ48" s="621"/>
      <c r="BK48" s="621"/>
      <c r="BL48" s="621"/>
      <c r="BM48" s="621"/>
      <c r="BN48" s="621"/>
      <c r="BO48" s="621"/>
      <c r="BP48" s="621"/>
      <c r="BQ48" s="621"/>
      <c r="BR48" s="621"/>
      <c r="BS48" s="449"/>
      <c r="BT48" s="449"/>
      <c r="BU48" s="449"/>
      <c r="BV48" s="449"/>
      <c r="BW48" s="449"/>
      <c r="BX48" s="449"/>
      <c r="BY48" s="449"/>
      <c r="BZ48" s="449"/>
      <c r="CA48" s="449"/>
      <c r="CB48" s="449"/>
      <c r="CC48" s="449"/>
      <c r="CD48" s="449"/>
      <c r="CE48" s="449"/>
      <c r="CF48" s="449"/>
      <c r="CG48" s="449"/>
      <c r="CH48" s="449"/>
      <c r="CI48" s="449"/>
      <c r="CJ48" s="449"/>
      <c r="CK48" s="449"/>
      <c r="CL48" s="449"/>
      <c r="CM48" s="449"/>
      <c r="CN48" s="449"/>
      <c r="CO48" s="449"/>
      <c r="CP48" s="449"/>
      <c r="CQ48" s="449"/>
      <c r="CR48" s="449"/>
      <c r="CS48" s="449"/>
      <c r="CT48" s="449"/>
      <c r="CU48" s="449"/>
      <c r="CV48" s="449"/>
    </row>
    <row r="49" spans="2:100" ht="16.5" customHeight="1" x14ac:dyDescent="0.3">
      <c r="B49" s="541"/>
      <c r="E49" s="621"/>
      <c r="F49" s="621"/>
      <c r="G49" s="1062">
        <v>2007</v>
      </c>
      <c r="H49" s="1062"/>
      <c r="I49" s="1062"/>
      <c r="J49" s="1063">
        <v>2008</v>
      </c>
      <c r="K49" s="1064"/>
      <c r="L49" s="1065"/>
      <c r="M49" s="1062">
        <v>2009</v>
      </c>
      <c r="N49" s="1062"/>
      <c r="O49" s="1062"/>
      <c r="P49" s="1062">
        <v>2010</v>
      </c>
      <c r="Q49" s="1062"/>
      <c r="R49" s="1062"/>
      <c r="S49" s="1062">
        <v>2011</v>
      </c>
      <c r="T49" s="1062"/>
      <c r="U49" s="1062"/>
      <c r="V49" s="1062">
        <v>2012</v>
      </c>
      <c r="W49" s="1062"/>
      <c r="X49" s="1062"/>
      <c r="Y49" s="1062">
        <v>2013</v>
      </c>
      <c r="Z49" s="1062"/>
      <c r="AA49" s="1062"/>
      <c r="AB49" s="1062">
        <v>2014</v>
      </c>
      <c r="AC49" s="1062"/>
      <c r="AD49" s="1062"/>
      <c r="AE49" s="1062">
        <v>2015</v>
      </c>
      <c r="AF49" s="1062"/>
      <c r="AG49" s="1062"/>
      <c r="AH49" s="1062">
        <v>2016</v>
      </c>
      <c r="AI49" s="1062"/>
      <c r="AJ49" s="1062"/>
      <c r="AK49" s="1062">
        <v>2017</v>
      </c>
      <c r="AL49" s="1062"/>
      <c r="AM49" s="1062"/>
      <c r="AN49" s="1062">
        <v>2018</v>
      </c>
      <c r="AO49" s="1062"/>
      <c r="AP49" s="1062"/>
      <c r="AQ49" s="1062">
        <v>2019</v>
      </c>
      <c r="AR49" s="1062"/>
      <c r="AS49" s="1062"/>
      <c r="AT49" s="1062">
        <v>2020</v>
      </c>
      <c r="AU49" s="1062"/>
      <c r="AV49" s="1062"/>
      <c r="AW49" s="1062">
        <v>2021</v>
      </c>
      <c r="AX49" s="1062"/>
      <c r="AY49" s="1062"/>
      <c r="AZ49" s="1062">
        <v>2022</v>
      </c>
      <c r="BA49" s="1062"/>
      <c r="BB49" s="1062"/>
      <c r="BC49" s="621"/>
      <c r="BD49" s="621"/>
      <c r="BE49" s="621"/>
      <c r="BF49" s="621"/>
      <c r="BG49" s="621"/>
      <c r="BH49" s="621"/>
      <c r="BI49" s="621"/>
      <c r="BJ49" s="621"/>
      <c r="BK49" s="621"/>
      <c r="BL49" s="621"/>
      <c r="BM49" s="621"/>
      <c r="BN49" s="621"/>
      <c r="BO49" s="621"/>
      <c r="BP49" s="621"/>
      <c r="BQ49" s="621"/>
      <c r="BR49" s="621"/>
      <c r="BS49" s="449"/>
      <c r="BT49" s="449"/>
      <c r="BU49" s="449"/>
      <c r="BV49" s="449"/>
      <c r="BW49" s="449"/>
      <c r="BX49" s="449"/>
      <c r="BY49" s="449"/>
      <c r="BZ49" s="449"/>
      <c r="CA49" s="449"/>
      <c r="CB49" s="449"/>
      <c r="CC49" s="449"/>
      <c r="CD49" s="449"/>
      <c r="CE49" s="449"/>
      <c r="CF49" s="449"/>
      <c r="CG49" s="449"/>
      <c r="CH49" s="449"/>
      <c r="CI49" s="449"/>
      <c r="CJ49" s="449"/>
      <c r="CK49" s="449"/>
      <c r="CL49" s="449"/>
      <c r="CM49" s="449"/>
      <c r="CN49" s="449"/>
      <c r="CO49" s="449"/>
      <c r="CP49" s="449"/>
      <c r="CQ49" s="449"/>
      <c r="CR49" s="449"/>
      <c r="CS49" s="449"/>
      <c r="CT49" s="449"/>
      <c r="CU49" s="449"/>
      <c r="CV49" s="449"/>
    </row>
    <row r="50" spans="2:100" ht="16.5" customHeight="1" x14ac:dyDescent="0.3">
      <c r="B50" s="541"/>
      <c r="E50" s="621"/>
      <c r="F50" s="621"/>
      <c r="G50" s="716" t="s">
        <v>940</v>
      </c>
      <c r="H50" s="716" t="s">
        <v>941</v>
      </c>
      <c r="I50" s="716" t="s">
        <v>942</v>
      </c>
      <c r="J50" s="716" t="s">
        <v>940</v>
      </c>
      <c r="K50" s="716" t="s">
        <v>941</v>
      </c>
      <c r="L50" s="716" t="s">
        <v>942</v>
      </c>
      <c r="M50" s="716" t="s">
        <v>940</v>
      </c>
      <c r="N50" s="716" t="s">
        <v>941</v>
      </c>
      <c r="O50" s="716" t="s">
        <v>942</v>
      </c>
      <c r="P50" s="716" t="s">
        <v>940</v>
      </c>
      <c r="Q50" s="716" t="s">
        <v>941</v>
      </c>
      <c r="R50" s="716" t="s">
        <v>942</v>
      </c>
      <c r="S50" s="716" t="s">
        <v>940</v>
      </c>
      <c r="T50" s="716" t="s">
        <v>941</v>
      </c>
      <c r="U50" s="716" t="s">
        <v>942</v>
      </c>
      <c r="V50" s="716" t="s">
        <v>940</v>
      </c>
      <c r="W50" s="716" t="s">
        <v>941</v>
      </c>
      <c r="X50" s="716" t="s">
        <v>942</v>
      </c>
      <c r="Y50" s="716" t="s">
        <v>940</v>
      </c>
      <c r="Z50" s="716" t="s">
        <v>941</v>
      </c>
      <c r="AA50" s="716" t="s">
        <v>942</v>
      </c>
      <c r="AB50" s="716" t="s">
        <v>940</v>
      </c>
      <c r="AC50" s="716" t="s">
        <v>941</v>
      </c>
      <c r="AD50" s="716" t="s">
        <v>942</v>
      </c>
      <c r="AE50" s="716" t="s">
        <v>940</v>
      </c>
      <c r="AF50" s="716" t="s">
        <v>941</v>
      </c>
      <c r="AG50" s="716" t="s">
        <v>942</v>
      </c>
      <c r="AH50" s="716" t="s">
        <v>940</v>
      </c>
      <c r="AI50" s="716" t="s">
        <v>941</v>
      </c>
      <c r="AJ50" s="716" t="s">
        <v>942</v>
      </c>
      <c r="AK50" s="716" t="s">
        <v>940</v>
      </c>
      <c r="AL50" s="716" t="s">
        <v>941</v>
      </c>
      <c r="AM50" s="716" t="s">
        <v>942</v>
      </c>
      <c r="AN50" s="716" t="s">
        <v>940</v>
      </c>
      <c r="AO50" s="716" t="s">
        <v>941</v>
      </c>
      <c r="AP50" s="716" t="s">
        <v>942</v>
      </c>
      <c r="AQ50" s="716" t="s">
        <v>940</v>
      </c>
      <c r="AR50" s="716" t="s">
        <v>941</v>
      </c>
      <c r="AS50" s="716" t="s">
        <v>942</v>
      </c>
      <c r="AT50" s="716" t="s">
        <v>940</v>
      </c>
      <c r="AU50" s="716" t="s">
        <v>941</v>
      </c>
      <c r="AV50" s="716" t="s">
        <v>942</v>
      </c>
      <c r="AW50" s="716" t="s">
        <v>940</v>
      </c>
      <c r="AX50" s="716" t="s">
        <v>941</v>
      </c>
      <c r="AY50" s="716" t="s">
        <v>942</v>
      </c>
      <c r="AZ50" s="716" t="s">
        <v>940</v>
      </c>
      <c r="BA50" s="716" t="s">
        <v>941</v>
      </c>
      <c r="BB50" s="716" t="s">
        <v>942</v>
      </c>
      <c r="BC50" s="621"/>
      <c r="BD50" s="621"/>
      <c r="BE50" s="621"/>
      <c r="BF50" s="621"/>
      <c r="BG50" s="621"/>
      <c r="BH50" s="621"/>
      <c r="BI50" s="621"/>
      <c r="BJ50" s="621"/>
      <c r="BK50" s="621"/>
      <c r="BL50" s="621"/>
      <c r="BM50" s="621"/>
      <c r="BN50" s="621"/>
      <c r="BO50" s="621"/>
      <c r="BP50" s="621"/>
      <c r="BQ50" s="621"/>
      <c r="BR50" s="621"/>
      <c r="BS50" s="449"/>
      <c r="BT50" s="449"/>
      <c r="BU50" s="449"/>
      <c r="BV50" s="449"/>
      <c r="BW50" s="449"/>
      <c r="BX50" s="449"/>
      <c r="BY50" s="449"/>
      <c r="BZ50" s="449"/>
      <c r="CA50" s="449"/>
      <c r="CB50" s="449"/>
      <c r="CC50" s="449"/>
      <c r="CD50" s="449"/>
      <c r="CE50" s="449"/>
      <c r="CF50" s="449"/>
      <c r="CG50" s="449"/>
      <c r="CH50" s="449"/>
      <c r="CI50" s="449"/>
      <c r="CJ50" s="449"/>
      <c r="CK50" s="449"/>
      <c r="CL50" s="449"/>
      <c r="CM50" s="449"/>
      <c r="CN50" s="449"/>
      <c r="CO50" s="449"/>
      <c r="CP50" s="449"/>
      <c r="CQ50" s="449"/>
      <c r="CR50" s="449"/>
      <c r="CS50" s="449"/>
      <c r="CT50" s="449"/>
      <c r="CU50" s="449"/>
      <c r="CV50" s="449"/>
    </row>
    <row r="51" spans="2:100" ht="16.5" customHeight="1" x14ac:dyDescent="0.3">
      <c r="B51" s="541"/>
      <c r="E51" s="1069" t="s">
        <v>218</v>
      </c>
      <c r="F51" s="1070"/>
      <c r="G51" s="720">
        <v>2.7050000000000001</v>
      </c>
      <c r="H51" s="720">
        <v>0.36499999999999999</v>
      </c>
      <c r="I51" s="720">
        <v>2.1999999999999999E-2</v>
      </c>
      <c r="J51" s="720">
        <v>2.7050000000000001</v>
      </c>
      <c r="K51" s="720">
        <v>0.36499999999999999</v>
      </c>
      <c r="L51" s="720">
        <v>2.1999999999999999E-2</v>
      </c>
      <c r="M51" s="720">
        <v>2.7050000000000001</v>
      </c>
      <c r="N51" s="720">
        <v>0.36499999999999999</v>
      </c>
      <c r="O51" s="720">
        <v>2.1999999999999999E-2</v>
      </c>
      <c r="P51" s="720">
        <v>2.7050000000000001</v>
      </c>
      <c r="Q51" s="720">
        <v>0.36499999999999999</v>
      </c>
      <c r="R51" s="720">
        <v>2.1999999999999999E-2</v>
      </c>
      <c r="S51" s="720">
        <v>2.7050000000000001</v>
      </c>
      <c r="T51" s="720">
        <v>0.36499999999999999</v>
      </c>
      <c r="U51" s="720">
        <v>2.1999999999999999E-2</v>
      </c>
      <c r="V51" s="720">
        <v>2.7050000000000001</v>
      </c>
      <c r="W51" s="720">
        <v>0.36499999999999999</v>
      </c>
      <c r="X51" s="720">
        <v>2.1999999999999999E-2</v>
      </c>
      <c r="Y51" s="720">
        <v>2.7050000000000001</v>
      </c>
      <c r="Z51" s="720">
        <v>0.36499999999999999</v>
      </c>
      <c r="AA51" s="720">
        <v>2.1999999999999999E-2</v>
      </c>
      <c r="AB51" s="720">
        <v>2.7050000000000001</v>
      </c>
      <c r="AC51" s="720">
        <v>0.36499999999999999</v>
      </c>
      <c r="AD51" s="720">
        <v>2.1999999999999999E-2</v>
      </c>
      <c r="AE51" s="720">
        <v>2.7050000000000001</v>
      </c>
      <c r="AF51" s="720">
        <v>0.36499999999999999</v>
      </c>
      <c r="AG51" s="720">
        <v>2.1999999999999999E-2</v>
      </c>
      <c r="AH51" s="720">
        <v>2.7050000000000001</v>
      </c>
      <c r="AI51" s="720">
        <v>0.36499999999999999</v>
      </c>
      <c r="AJ51" s="720">
        <v>2.1999999999999999E-2</v>
      </c>
      <c r="AK51" s="720">
        <v>2.7050000000000001</v>
      </c>
      <c r="AL51" s="720">
        <v>0.36499999999999999</v>
      </c>
      <c r="AM51" s="720">
        <v>2.1999999999999999E-2</v>
      </c>
      <c r="AN51" s="720">
        <v>2.7050000000000001</v>
      </c>
      <c r="AO51" s="720">
        <v>0.36499999999999999</v>
      </c>
      <c r="AP51" s="720">
        <v>2.1999999999999999E-2</v>
      </c>
      <c r="AQ51" s="720">
        <v>2.7050000000000001</v>
      </c>
      <c r="AR51" s="720">
        <v>0.36499999999999999</v>
      </c>
      <c r="AS51" s="720">
        <v>2.1999999999999999E-2</v>
      </c>
      <c r="AT51" s="720">
        <v>2.7050000000000001</v>
      </c>
      <c r="AU51" s="720">
        <v>0.36499999999999999</v>
      </c>
      <c r="AV51" s="720">
        <v>2.1999999999999999E-2</v>
      </c>
      <c r="AW51" s="720">
        <v>2.7050000000000001</v>
      </c>
      <c r="AX51" s="720">
        <v>0.36499999999999999</v>
      </c>
      <c r="AY51" s="720">
        <v>2.1999999999999999E-2</v>
      </c>
      <c r="AZ51" s="720">
        <v>2.7050000000000001</v>
      </c>
      <c r="BA51" s="720">
        <v>0.36499999999999999</v>
      </c>
      <c r="BB51" s="720">
        <v>2.1999999999999999E-2</v>
      </c>
      <c r="BC51" s="621"/>
      <c r="BD51" s="621"/>
      <c r="BE51" s="621"/>
      <c r="BF51" s="621"/>
      <c r="BG51" s="621"/>
      <c r="BH51" s="621"/>
      <c r="BI51" s="621"/>
      <c r="BJ51" s="621"/>
      <c r="BK51" s="621"/>
      <c r="BL51" s="621"/>
      <c r="BM51" s="621"/>
      <c r="BN51" s="621"/>
      <c r="BO51" s="621"/>
      <c r="BP51" s="621"/>
      <c r="BQ51" s="621"/>
      <c r="BR51" s="621"/>
      <c r="BS51" s="449"/>
      <c r="BT51" s="449"/>
      <c r="BU51" s="449"/>
      <c r="BV51" s="449"/>
      <c r="BW51" s="449"/>
      <c r="BX51" s="449"/>
      <c r="BY51" s="449"/>
      <c r="BZ51" s="449"/>
      <c r="CA51" s="449"/>
      <c r="CB51" s="449"/>
      <c r="CC51" s="449"/>
      <c r="CD51" s="449"/>
      <c r="CE51" s="449"/>
      <c r="CF51" s="449"/>
      <c r="CG51" s="449"/>
      <c r="CH51" s="449"/>
      <c r="CI51" s="449"/>
      <c r="CJ51" s="449"/>
      <c r="CK51" s="449"/>
      <c r="CL51" s="449"/>
      <c r="CM51" s="449"/>
      <c r="CN51" s="449"/>
      <c r="CO51" s="449"/>
      <c r="CP51" s="449"/>
      <c r="CQ51" s="449"/>
      <c r="CR51" s="449"/>
      <c r="CS51" s="449"/>
      <c r="CT51" s="449"/>
      <c r="CU51" s="449"/>
      <c r="CV51" s="449"/>
    </row>
    <row r="52" spans="2:100" ht="16.5" customHeight="1" x14ac:dyDescent="0.3">
      <c r="B52" s="541"/>
      <c r="E52" s="1069" t="s">
        <v>517</v>
      </c>
      <c r="F52" s="1070"/>
      <c r="G52" s="720">
        <v>2.7050000000000001</v>
      </c>
      <c r="H52" s="720">
        <v>0.36499999999999999</v>
      </c>
      <c r="I52" s="720">
        <v>2.1999999999999999E-2</v>
      </c>
      <c r="J52" s="720">
        <v>2.7050000000000001</v>
      </c>
      <c r="K52" s="720">
        <v>0.36499999999999999</v>
      </c>
      <c r="L52" s="720">
        <v>2.1999999999999999E-2</v>
      </c>
      <c r="M52" s="720">
        <v>2.7050000000000001</v>
      </c>
      <c r="N52" s="720">
        <v>0.36499999999999999</v>
      </c>
      <c r="O52" s="720">
        <v>2.1999999999999999E-2</v>
      </c>
      <c r="P52" s="720">
        <v>2.7050000000000001</v>
      </c>
      <c r="Q52" s="720">
        <v>0.36499999999999999</v>
      </c>
      <c r="R52" s="720">
        <v>2.1999999999999999E-2</v>
      </c>
      <c r="S52" s="720">
        <v>2.7050000000000001</v>
      </c>
      <c r="T52" s="720">
        <v>0.36499999999999999</v>
      </c>
      <c r="U52" s="720">
        <v>2.1999999999999999E-2</v>
      </c>
      <c r="V52" s="720">
        <v>2.7050000000000001</v>
      </c>
      <c r="W52" s="720">
        <v>0.36499999999999999</v>
      </c>
      <c r="X52" s="720">
        <v>2.1999999999999999E-2</v>
      </c>
      <c r="Y52" s="720">
        <v>2.7050000000000001</v>
      </c>
      <c r="Z52" s="720">
        <v>0.36499999999999999</v>
      </c>
      <c r="AA52" s="720">
        <v>2.1999999999999999E-2</v>
      </c>
      <c r="AB52" s="720">
        <v>2.7050000000000001</v>
      </c>
      <c r="AC52" s="720">
        <v>0.36499999999999999</v>
      </c>
      <c r="AD52" s="720">
        <v>2.1999999999999999E-2</v>
      </c>
      <c r="AE52" s="720">
        <v>2.7050000000000001</v>
      </c>
      <c r="AF52" s="720">
        <v>0.36499999999999999</v>
      </c>
      <c r="AG52" s="720">
        <v>2.1999999999999999E-2</v>
      </c>
      <c r="AH52" s="720">
        <v>2.7050000000000001</v>
      </c>
      <c r="AI52" s="720">
        <v>0.36499999999999999</v>
      </c>
      <c r="AJ52" s="720">
        <v>2.1999999999999999E-2</v>
      </c>
      <c r="AK52" s="720">
        <v>2.7050000000000001</v>
      </c>
      <c r="AL52" s="720">
        <v>0.36499999999999999</v>
      </c>
      <c r="AM52" s="720">
        <v>2.1999999999999999E-2</v>
      </c>
      <c r="AN52" s="720">
        <v>2.7050000000000001</v>
      </c>
      <c r="AO52" s="720">
        <v>0.36499999999999999</v>
      </c>
      <c r="AP52" s="720">
        <v>2.1999999999999999E-2</v>
      </c>
      <c r="AQ52" s="720">
        <v>2.7050000000000001</v>
      </c>
      <c r="AR52" s="720">
        <v>0.36499999999999999</v>
      </c>
      <c r="AS52" s="720">
        <v>2.1999999999999999E-2</v>
      </c>
      <c r="AT52" s="720">
        <v>2.7050000000000001</v>
      </c>
      <c r="AU52" s="720">
        <v>0.36499999999999999</v>
      </c>
      <c r="AV52" s="720">
        <v>2.1999999999999999E-2</v>
      </c>
      <c r="AW52" s="720">
        <v>2.7050000000000001</v>
      </c>
      <c r="AX52" s="720">
        <v>0.36499999999999999</v>
      </c>
      <c r="AY52" s="720">
        <v>2.1999999999999999E-2</v>
      </c>
      <c r="AZ52" s="720">
        <v>2.7050000000000001</v>
      </c>
      <c r="BA52" s="720">
        <v>0.36499999999999999</v>
      </c>
      <c r="BB52" s="720">
        <v>2.1999999999999999E-2</v>
      </c>
      <c r="BC52" s="621"/>
      <c r="BD52" s="621"/>
      <c r="BE52" s="621"/>
      <c r="BF52" s="621"/>
      <c r="BG52" s="621"/>
      <c r="BH52" s="621"/>
      <c r="BI52" s="621"/>
      <c r="BJ52" s="621"/>
      <c r="BK52" s="621"/>
      <c r="BL52" s="621"/>
      <c r="BM52" s="621"/>
      <c r="BN52" s="621"/>
      <c r="BO52" s="621"/>
      <c r="BP52" s="621"/>
      <c r="BQ52" s="621"/>
      <c r="BR52" s="621"/>
      <c r="BS52" s="449"/>
      <c r="BT52" s="449"/>
      <c r="BU52" s="449"/>
      <c r="BV52" s="449"/>
      <c r="BW52" s="449"/>
      <c r="BX52" s="449"/>
      <c r="BY52" s="449"/>
      <c r="BZ52" s="449"/>
      <c r="CA52" s="449"/>
      <c r="CB52" s="449"/>
      <c r="CC52" s="449"/>
      <c r="CD52" s="449"/>
      <c r="CE52" s="449"/>
      <c r="CF52" s="449"/>
      <c r="CG52" s="449"/>
      <c r="CH52" s="449"/>
      <c r="CI52" s="449"/>
      <c r="CJ52" s="449"/>
      <c r="CK52" s="449"/>
      <c r="CL52" s="449"/>
      <c r="CM52" s="449"/>
      <c r="CN52" s="449"/>
      <c r="CO52" s="449"/>
      <c r="CP52" s="449"/>
      <c r="CQ52" s="449"/>
      <c r="CR52" s="449"/>
      <c r="CS52" s="449"/>
      <c r="CT52" s="449"/>
      <c r="CU52" s="449"/>
      <c r="CV52" s="449"/>
    </row>
    <row r="53" spans="2:100" ht="16.5" customHeight="1" x14ac:dyDescent="0.3">
      <c r="B53" s="541"/>
      <c r="E53" s="1069" t="s">
        <v>1394</v>
      </c>
      <c r="F53" s="1070"/>
      <c r="G53" s="720">
        <v>0.182</v>
      </c>
      <c r="H53" s="720">
        <v>1.6E-2</v>
      </c>
      <c r="I53" s="720">
        <v>0</v>
      </c>
      <c r="J53" s="720">
        <v>0.183</v>
      </c>
      <c r="K53" s="720">
        <v>1.6E-2</v>
      </c>
      <c r="L53" s="720">
        <v>0</v>
      </c>
      <c r="M53" s="720">
        <v>0.184</v>
      </c>
      <c r="N53" s="720">
        <v>1.6E-2</v>
      </c>
      <c r="O53" s="720">
        <v>0</v>
      </c>
      <c r="P53" s="720">
        <v>0.183</v>
      </c>
      <c r="Q53" s="720">
        <v>1.6E-2</v>
      </c>
      <c r="R53" s="720">
        <v>0</v>
      </c>
      <c r="S53" s="720">
        <v>0.183</v>
      </c>
      <c r="T53" s="720">
        <v>1.6E-2</v>
      </c>
      <c r="U53" s="720">
        <v>0</v>
      </c>
      <c r="V53" s="720">
        <v>0.183</v>
      </c>
      <c r="W53" s="720">
        <v>1.6E-2</v>
      </c>
      <c r="X53" s="720">
        <v>0</v>
      </c>
      <c r="Y53" s="720">
        <v>0.182</v>
      </c>
      <c r="Z53" s="720">
        <v>1.6E-2</v>
      </c>
      <c r="AA53" s="720">
        <v>0</v>
      </c>
      <c r="AB53" s="720">
        <v>0.183</v>
      </c>
      <c r="AC53" s="720">
        <v>1.6E-2</v>
      </c>
      <c r="AD53" s="720">
        <v>0</v>
      </c>
      <c r="AE53" s="720">
        <v>0.184</v>
      </c>
      <c r="AF53" s="720">
        <v>1.6E-2</v>
      </c>
      <c r="AG53" s="720">
        <v>0</v>
      </c>
      <c r="AH53" s="720">
        <v>0.183</v>
      </c>
      <c r="AI53" s="720">
        <v>1.6E-2</v>
      </c>
      <c r="AJ53" s="720">
        <v>0</v>
      </c>
      <c r="AK53" s="720">
        <v>0.183</v>
      </c>
      <c r="AL53" s="720">
        <v>1.6E-2</v>
      </c>
      <c r="AM53" s="720">
        <v>0</v>
      </c>
      <c r="AN53" s="720">
        <v>0.182</v>
      </c>
      <c r="AO53" s="720">
        <v>1.6E-2</v>
      </c>
      <c r="AP53" s="720">
        <v>0</v>
      </c>
      <c r="AQ53" s="720">
        <v>0.182</v>
      </c>
      <c r="AR53" s="720">
        <v>1.6E-2</v>
      </c>
      <c r="AS53" s="720">
        <v>0</v>
      </c>
      <c r="AT53" s="720">
        <v>0.182</v>
      </c>
      <c r="AU53" s="720">
        <v>1.6E-2</v>
      </c>
      <c r="AV53" s="720">
        <v>0</v>
      </c>
      <c r="AW53" s="720">
        <v>0.182</v>
      </c>
      <c r="AX53" s="720">
        <v>1.6E-2</v>
      </c>
      <c r="AY53" s="720">
        <v>0</v>
      </c>
      <c r="AZ53" s="720">
        <v>0.182</v>
      </c>
      <c r="BA53" s="720">
        <v>1.6E-2</v>
      </c>
      <c r="BB53" s="720">
        <v>0</v>
      </c>
      <c r="BC53" s="621"/>
      <c r="BD53" s="621"/>
      <c r="BE53" s="621"/>
      <c r="BF53" s="621"/>
      <c r="BG53" s="621"/>
      <c r="BH53" s="621"/>
      <c r="BI53" s="621"/>
      <c r="BJ53" s="621"/>
      <c r="BK53" s="621"/>
      <c r="BL53" s="621"/>
      <c r="BM53" s="621"/>
      <c r="BN53" s="621"/>
      <c r="BO53" s="621"/>
      <c r="BP53" s="621"/>
      <c r="BQ53" s="621"/>
      <c r="BR53" s="621"/>
      <c r="BS53" s="449"/>
      <c r="BT53" s="449"/>
      <c r="BU53" s="449"/>
      <c r="BV53" s="449"/>
      <c r="BW53" s="449"/>
      <c r="BX53" s="449"/>
      <c r="BY53" s="449"/>
      <c r="BZ53" s="449"/>
      <c r="CA53" s="449"/>
      <c r="CB53" s="449"/>
      <c r="CC53" s="449"/>
      <c r="CD53" s="449"/>
      <c r="CE53" s="449"/>
      <c r="CF53" s="449"/>
      <c r="CG53" s="449"/>
      <c r="CH53" s="449"/>
      <c r="CI53" s="449"/>
      <c r="CJ53" s="449"/>
      <c r="CK53" s="449"/>
      <c r="CL53" s="449"/>
      <c r="CM53" s="449"/>
      <c r="CN53" s="449"/>
      <c r="CO53" s="449"/>
      <c r="CP53" s="449"/>
      <c r="CQ53" s="449"/>
      <c r="CR53" s="449"/>
      <c r="CS53" s="449"/>
      <c r="CT53" s="449"/>
      <c r="CU53" s="449"/>
      <c r="CV53" s="449"/>
    </row>
    <row r="54" spans="2:100" ht="16.5" customHeight="1" x14ac:dyDescent="0.3">
      <c r="B54" s="541"/>
      <c r="E54" s="1069" t="s">
        <v>697</v>
      </c>
      <c r="F54" s="1070"/>
      <c r="G54" s="720">
        <v>3.11</v>
      </c>
      <c r="H54" s="720">
        <v>0.40200000000000002</v>
      </c>
      <c r="I54" s="720">
        <v>1.2E-2</v>
      </c>
      <c r="J54" s="720">
        <v>3.11</v>
      </c>
      <c r="K54" s="720">
        <v>0.40200000000000002</v>
      </c>
      <c r="L54" s="720">
        <v>1.2E-2</v>
      </c>
      <c r="M54" s="720">
        <v>3.11</v>
      </c>
      <c r="N54" s="720">
        <v>0.40200000000000002</v>
      </c>
      <c r="O54" s="720">
        <v>1.2E-2</v>
      </c>
      <c r="P54" s="720">
        <v>3.11</v>
      </c>
      <c r="Q54" s="720">
        <v>0.40200000000000002</v>
      </c>
      <c r="R54" s="720">
        <v>1.2E-2</v>
      </c>
      <c r="S54" s="720">
        <v>3.11</v>
      </c>
      <c r="T54" s="720">
        <v>0.40200000000000002</v>
      </c>
      <c r="U54" s="720">
        <v>1.2E-2</v>
      </c>
      <c r="V54" s="720">
        <v>3.11</v>
      </c>
      <c r="W54" s="720">
        <v>0.40200000000000002</v>
      </c>
      <c r="X54" s="720">
        <v>1.2E-2</v>
      </c>
      <c r="Y54" s="720">
        <v>3.11</v>
      </c>
      <c r="Z54" s="720">
        <v>0.40200000000000002</v>
      </c>
      <c r="AA54" s="720">
        <v>1.2E-2</v>
      </c>
      <c r="AB54" s="720">
        <v>3.11</v>
      </c>
      <c r="AC54" s="720">
        <v>0.40200000000000002</v>
      </c>
      <c r="AD54" s="720">
        <v>1.2E-2</v>
      </c>
      <c r="AE54" s="720">
        <v>3.11</v>
      </c>
      <c r="AF54" s="720">
        <v>0.40200000000000002</v>
      </c>
      <c r="AG54" s="720">
        <v>1.2E-2</v>
      </c>
      <c r="AH54" s="720">
        <v>3.11</v>
      </c>
      <c r="AI54" s="720">
        <v>0.40200000000000002</v>
      </c>
      <c r="AJ54" s="720">
        <v>1.2E-2</v>
      </c>
      <c r="AK54" s="720">
        <v>3.11</v>
      </c>
      <c r="AL54" s="720">
        <v>0.40200000000000002</v>
      </c>
      <c r="AM54" s="720">
        <v>1.2E-2</v>
      </c>
      <c r="AN54" s="720">
        <v>3.11</v>
      </c>
      <c r="AO54" s="720">
        <v>0.40200000000000002</v>
      </c>
      <c r="AP54" s="720">
        <v>1.2E-2</v>
      </c>
      <c r="AQ54" s="720">
        <v>3.11</v>
      </c>
      <c r="AR54" s="720">
        <v>0.40200000000000002</v>
      </c>
      <c r="AS54" s="720">
        <v>1.2E-2</v>
      </c>
      <c r="AT54" s="720">
        <v>3.11</v>
      </c>
      <c r="AU54" s="720">
        <v>0.40200000000000002</v>
      </c>
      <c r="AV54" s="720">
        <v>1.2E-2</v>
      </c>
      <c r="AW54" s="720">
        <v>3.11</v>
      </c>
      <c r="AX54" s="720">
        <v>0.40200000000000002</v>
      </c>
      <c r="AY54" s="720">
        <v>1.2E-2</v>
      </c>
      <c r="AZ54" s="720">
        <v>3.11</v>
      </c>
      <c r="BA54" s="720">
        <v>0.40200000000000002</v>
      </c>
      <c r="BB54" s="720">
        <v>1.2E-2</v>
      </c>
      <c r="BC54" s="621"/>
      <c r="BD54" s="621"/>
      <c r="BE54" s="621"/>
      <c r="BF54" s="621"/>
      <c r="BG54" s="621"/>
      <c r="BH54" s="621"/>
      <c r="BI54" s="621"/>
      <c r="BJ54" s="621"/>
      <c r="BK54" s="621"/>
      <c r="BL54" s="621"/>
      <c r="BM54" s="621"/>
      <c r="BN54" s="621"/>
      <c r="BO54" s="621"/>
      <c r="BP54" s="621"/>
      <c r="BQ54" s="621"/>
      <c r="BR54" s="621"/>
      <c r="BS54" s="449"/>
      <c r="BT54" s="449"/>
      <c r="BU54" s="449"/>
      <c r="BV54" s="449"/>
      <c r="BW54" s="449"/>
      <c r="BX54" s="449"/>
      <c r="BY54" s="449"/>
      <c r="BZ54" s="449"/>
      <c r="CA54" s="449"/>
      <c r="CB54" s="449"/>
      <c r="CC54" s="449"/>
      <c r="CD54" s="449"/>
      <c r="CE54" s="449"/>
      <c r="CF54" s="449"/>
      <c r="CG54" s="449"/>
      <c r="CH54" s="449"/>
      <c r="CI54" s="449"/>
      <c r="CJ54" s="449"/>
      <c r="CK54" s="449"/>
      <c r="CL54" s="449"/>
      <c r="CM54" s="449"/>
      <c r="CN54" s="449"/>
      <c r="CO54" s="449"/>
      <c r="CP54" s="449"/>
      <c r="CQ54" s="449"/>
      <c r="CR54" s="449"/>
      <c r="CS54" s="449"/>
      <c r="CT54" s="449"/>
      <c r="CU54" s="449"/>
      <c r="CV54" s="449"/>
    </row>
    <row r="55" spans="2:100" ht="16.5" customHeight="1" x14ac:dyDescent="0.3">
      <c r="B55" s="541"/>
      <c r="E55" s="1069" t="s">
        <v>492</v>
      </c>
      <c r="F55" s="1070"/>
      <c r="G55" s="720">
        <v>1.5409999999999999</v>
      </c>
      <c r="H55" s="720">
        <v>0.122</v>
      </c>
      <c r="I55" s="720">
        <v>2E-3</v>
      </c>
      <c r="J55" s="720">
        <v>1.5409999999999999</v>
      </c>
      <c r="K55" s="720">
        <v>0.122</v>
      </c>
      <c r="L55" s="720">
        <v>2E-3</v>
      </c>
      <c r="M55" s="720">
        <v>1.5409999999999999</v>
      </c>
      <c r="N55" s="720">
        <v>0.122</v>
      </c>
      <c r="O55" s="720">
        <v>2E-3</v>
      </c>
      <c r="P55" s="720">
        <v>1.5409999999999999</v>
      </c>
      <c r="Q55" s="720">
        <v>0.122</v>
      </c>
      <c r="R55" s="720">
        <v>2E-3</v>
      </c>
      <c r="S55" s="720">
        <v>1.5409999999999999</v>
      </c>
      <c r="T55" s="720">
        <v>0.122</v>
      </c>
      <c r="U55" s="720">
        <v>2E-3</v>
      </c>
      <c r="V55" s="720">
        <v>1.5409999999999999</v>
      </c>
      <c r="W55" s="720">
        <v>0.122</v>
      </c>
      <c r="X55" s="720">
        <v>2E-3</v>
      </c>
      <c r="Y55" s="720">
        <v>1.5409999999999999</v>
      </c>
      <c r="Z55" s="720">
        <v>0.122</v>
      </c>
      <c r="AA55" s="720">
        <v>2E-3</v>
      </c>
      <c r="AB55" s="720">
        <v>1.5409999999999999</v>
      </c>
      <c r="AC55" s="720">
        <v>0.122</v>
      </c>
      <c r="AD55" s="720">
        <v>2E-3</v>
      </c>
      <c r="AE55" s="720">
        <v>1.5409999999999999</v>
      </c>
      <c r="AF55" s="720">
        <v>0.122</v>
      </c>
      <c r="AG55" s="720">
        <v>2E-3</v>
      </c>
      <c r="AH55" s="720">
        <v>1.5409999999999999</v>
      </c>
      <c r="AI55" s="720">
        <v>0.122</v>
      </c>
      <c r="AJ55" s="720">
        <v>2E-3</v>
      </c>
      <c r="AK55" s="720">
        <v>1.5409999999999999</v>
      </c>
      <c r="AL55" s="720">
        <v>0.122</v>
      </c>
      <c r="AM55" s="720">
        <v>2E-3</v>
      </c>
      <c r="AN55" s="720">
        <v>1.5409999999999999</v>
      </c>
      <c r="AO55" s="720">
        <v>0.122</v>
      </c>
      <c r="AP55" s="720">
        <v>2E-3</v>
      </c>
      <c r="AQ55" s="720">
        <v>1.5409999999999999</v>
      </c>
      <c r="AR55" s="720">
        <v>0.122</v>
      </c>
      <c r="AS55" s="720">
        <v>2E-3</v>
      </c>
      <c r="AT55" s="720">
        <v>1.5409999999999999</v>
      </c>
      <c r="AU55" s="720">
        <v>0.122</v>
      </c>
      <c r="AV55" s="720">
        <v>2E-3</v>
      </c>
      <c r="AW55" s="720">
        <v>1.5409999999999999</v>
      </c>
      <c r="AX55" s="720">
        <v>0.122</v>
      </c>
      <c r="AY55" s="720">
        <v>2E-3</v>
      </c>
      <c r="AZ55" s="720">
        <v>1.5409999999999999</v>
      </c>
      <c r="BA55" s="720">
        <v>0.122</v>
      </c>
      <c r="BB55" s="720">
        <v>2E-3</v>
      </c>
      <c r="BC55" s="621"/>
      <c r="BD55" s="621"/>
      <c r="BE55" s="621"/>
      <c r="BF55" s="621"/>
      <c r="BG55" s="621"/>
      <c r="BH55" s="621"/>
      <c r="BI55" s="621"/>
      <c r="BJ55" s="621"/>
      <c r="BK55" s="621"/>
      <c r="BL55" s="621"/>
      <c r="BM55" s="621"/>
      <c r="BN55" s="621"/>
      <c r="BO55" s="621"/>
      <c r="BP55" s="621"/>
      <c r="BQ55" s="621"/>
      <c r="BR55" s="621"/>
      <c r="BS55" s="449"/>
      <c r="BT55" s="449"/>
      <c r="BU55" s="449"/>
      <c r="BV55" s="449"/>
      <c r="BW55" s="449"/>
      <c r="BX55" s="449"/>
      <c r="BY55" s="449"/>
      <c r="BZ55" s="449"/>
      <c r="CA55" s="449"/>
      <c r="CB55" s="449"/>
      <c r="CC55" s="449"/>
      <c r="CD55" s="449"/>
      <c r="CE55" s="449"/>
      <c r="CF55" s="449"/>
      <c r="CG55" s="449"/>
      <c r="CH55" s="449"/>
      <c r="CI55" s="449"/>
      <c r="CJ55" s="449"/>
      <c r="CK55" s="449"/>
      <c r="CL55" s="449"/>
      <c r="CM55" s="449"/>
      <c r="CN55" s="449"/>
      <c r="CO55" s="449"/>
      <c r="CP55" s="449"/>
      <c r="CQ55" s="449"/>
      <c r="CR55" s="449"/>
      <c r="CS55" s="449"/>
      <c r="CT55" s="449"/>
      <c r="CU55" s="449"/>
      <c r="CV55" s="449"/>
    </row>
    <row r="56" spans="2:100" ht="16.5" customHeight="1" x14ac:dyDescent="0.3">
      <c r="B56" s="541"/>
      <c r="E56" s="721" t="s">
        <v>761</v>
      </c>
      <c r="F56" s="722"/>
      <c r="G56" s="720">
        <v>2.4849999999999999</v>
      </c>
      <c r="H56" s="720">
        <v>0.34599999999999997</v>
      </c>
      <c r="I56" s="720">
        <v>2.1000000000000001E-2</v>
      </c>
      <c r="J56" s="720">
        <v>2.4849999999999999</v>
      </c>
      <c r="K56" s="720">
        <v>0.34599999999999997</v>
      </c>
      <c r="L56" s="720">
        <v>2.1000000000000001E-2</v>
      </c>
      <c r="M56" s="720">
        <v>2.4849999999999999</v>
      </c>
      <c r="N56" s="720">
        <v>0.34599999999999997</v>
      </c>
      <c r="O56" s="720">
        <v>2.1000000000000001E-2</v>
      </c>
      <c r="P56" s="720">
        <v>2.4849999999999999</v>
      </c>
      <c r="Q56" s="720">
        <v>0.34599999999999997</v>
      </c>
      <c r="R56" s="720">
        <v>2.1000000000000001E-2</v>
      </c>
      <c r="S56" s="720">
        <v>2.4849999999999999</v>
      </c>
      <c r="T56" s="720">
        <v>0.34599999999999997</v>
      </c>
      <c r="U56" s="720">
        <v>2.1000000000000001E-2</v>
      </c>
      <c r="V56" s="720">
        <v>2.4849999999999999</v>
      </c>
      <c r="W56" s="720">
        <v>0.34599999999999997</v>
      </c>
      <c r="X56" s="720">
        <v>2.1000000000000001E-2</v>
      </c>
      <c r="Y56" s="720">
        <v>2.4849999999999999</v>
      </c>
      <c r="Z56" s="720">
        <v>0.34599999999999997</v>
      </c>
      <c r="AA56" s="720">
        <v>2.1000000000000001E-2</v>
      </c>
      <c r="AB56" s="720">
        <v>2.4849999999999999</v>
      </c>
      <c r="AC56" s="720">
        <v>0.34599999999999997</v>
      </c>
      <c r="AD56" s="720">
        <v>2.1000000000000001E-2</v>
      </c>
      <c r="AE56" s="720">
        <v>2.4849999999999999</v>
      </c>
      <c r="AF56" s="720">
        <v>0.34599999999999997</v>
      </c>
      <c r="AG56" s="720">
        <v>2.1000000000000001E-2</v>
      </c>
      <c r="AH56" s="720">
        <v>2.4849999999999999</v>
      </c>
      <c r="AI56" s="720">
        <v>0.34599999999999997</v>
      </c>
      <c r="AJ56" s="720">
        <v>2.1000000000000001E-2</v>
      </c>
      <c r="AK56" s="720">
        <v>2.4849999999999999</v>
      </c>
      <c r="AL56" s="720">
        <v>0.34599999999999997</v>
      </c>
      <c r="AM56" s="720">
        <v>2.1000000000000001E-2</v>
      </c>
      <c r="AN56" s="720">
        <v>2.4849999999999999</v>
      </c>
      <c r="AO56" s="720">
        <v>0.34599999999999997</v>
      </c>
      <c r="AP56" s="720">
        <v>2.1000000000000001E-2</v>
      </c>
      <c r="AQ56" s="720">
        <v>2.4849999999999999</v>
      </c>
      <c r="AR56" s="720">
        <v>0.34599999999999997</v>
      </c>
      <c r="AS56" s="720">
        <v>2.1000000000000001E-2</v>
      </c>
      <c r="AT56" s="720">
        <v>2.4849999999999999</v>
      </c>
      <c r="AU56" s="720">
        <v>0.34599999999999997</v>
      </c>
      <c r="AV56" s="720">
        <v>2.1000000000000001E-2</v>
      </c>
      <c r="AW56" s="720">
        <v>2.4849999999999999</v>
      </c>
      <c r="AX56" s="720">
        <v>0.34599999999999997</v>
      </c>
      <c r="AY56" s="720">
        <v>2.1000000000000001E-2</v>
      </c>
      <c r="AZ56" s="720">
        <v>2.4849999999999999</v>
      </c>
      <c r="BA56" s="720">
        <v>0.34599999999999997</v>
      </c>
      <c r="BB56" s="720">
        <v>2.1000000000000001E-2</v>
      </c>
      <c r="BC56" s="621"/>
      <c r="BD56" s="621"/>
      <c r="BE56" s="621"/>
      <c r="BF56" s="621"/>
      <c r="BG56" s="621"/>
      <c r="BH56" s="621"/>
      <c r="BI56" s="621"/>
      <c r="BJ56" s="621"/>
      <c r="BK56" s="621"/>
      <c r="BL56" s="621"/>
      <c r="BM56" s="621"/>
      <c r="BN56" s="621"/>
      <c r="BO56" s="621"/>
      <c r="BP56" s="621"/>
      <c r="BQ56" s="621"/>
      <c r="BR56" s="621"/>
      <c r="BS56" s="449"/>
      <c r="BT56" s="449"/>
      <c r="BU56" s="449"/>
      <c r="BV56" s="449"/>
      <c r="BW56" s="449"/>
      <c r="BX56" s="449"/>
      <c r="BY56" s="449"/>
      <c r="BZ56" s="449"/>
      <c r="CA56" s="449"/>
      <c r="CB56" s="449"/>
      <c r="CC56" s="449"/>
      <c r="CD56" s="449"/>
      <c r="CE56" s="449"/>
      <c r="CF56" s="449"/>
      <c r="CG56" s="449"/>
      <c r="CH56" s="449"/>
      <c r="CI56" s="449"/>
      <c r="CJ56" s="449"/>
      <c r="CK56" s="449"/>
      <c r="CL56" s="449"/>
      <c r="CM56" s="449"/>
      <c r="CN56" s="449"/>
      <c r="CO56" s="449"/>
      <c r="CP56" s="449"/>
      <c r="CQ56" s="449"/>
      <c r="CR56" s="449"/>
      <c r="CS56" s="449"/>
      <c r="CT56" s="449"/>
      <c r="CU56" s="449"/>
      <c r="CV56" s="449"/>
    </row>
    <row r="57" spans="2:100" ht="16.5" customHeight="1" x14ac:dyDescent="0.3">
      <c r="B57" s="541"/>
      <c r="E57" s="1069" t="s">
        <v>534</v>
      </c>
      <c r="F57" s="1070"/>
      <c r="G57" s="720">
        <v>2.9660000000000002</v>
      </c>
      <c r="H57" s="720">
        <v>0</v>
      </c>
      <c r="I57" s="720">
        <v>0</v>
      </c>
      <c r="J57" s="720">
        <v>2.9660000000000002</v>
      </c>
      <c r="K57" s="720">
        <v>0</v>
      </c>
      <c r="L57" s="720">
        <v>0</v>
      </c>
      <c r="M57" s="720">
        <v>2.9660000000000002</v>
      </c>
      <c r="N57" s="720">
        <v>0</v>
      </c>
      <c r="O57" s="720">
        <v>0</v>
      </c>
      <c r="P57" s="720">
        <v>2.9660000000000002</v>
      </c>
      <c r="Q57" s="720">
        <v>0</v>
      </c>
      <c r="R57" s="720">
        <v>0</v>
      </c>
      <c r="S57" s="720">
        <v>2.9660000000000002</v>
      </c>
      <c r="T57" s="720">
        <v>0</v>
      </c>
      <c r="U57" s="720">
        <v>0</v>
      </c>
      <c r="V57" s="720">
        <v>2.9660000000000002</v>
      </c>
      <c r="W57" s="720">
        <v>0</v>
      </c>
      <c r="X57" s="720">
        <v>0</v>
      </c>
      <c r="Y57" s="720">
        <v>2.9660000000000002</v>
      </c>
      <c r="Z57" s="720">
        <v>0</v>
      </c>
      <c r="AA57" s="720">
        <v>0</v>
      </c>
      <c r="AB57" s="720">
        <v>2.9660000000000002</v>
      </c>
      <c r="AC57" s="720">
        <v>0</v>
      </c>
      <c r="AD57" s="720">
        <v>0</v>
      </c>
      <c r="AE57" s="720">
        <v>2.9660000000000002</v>
      </c>
      <c r="AF57" s="720">
        <v>0</v>
      </c>
      <c r="AG57" s="720">
        <v>0</v>
      </c>
      <c r="AH57" s="720">
        <v>2.9660000000000002</v>
      </c>
      <c r="AI57" s="720">
        <v>0</v>
      </c>
      <c r="AJ57" s="720">
        <v>0</v>
      </c>
      <c r="AK57" s="720">
        <v>2.9660000000000002</v>
      </c>
      <c r="AL57" s="720">
        <v>0</v>
      </c>
      <c r="AM57" s="720">
        <v>0</v>
      </c>
      <c r="AN57" s="720">
        <v>2.9660000000000002</v>
      </c>
      <c r="AO57" s="720">
        <v>0</v>
      </c>
      <c r="AP57" s="720">
        <v>0</v>
      </c>
      <c r="AQ57" s="720">
        <v>2.9660000000000002</v>
      </c>
      <c r="AR57" s="720">
        <v>0</v>
      </c>
      <c r="AS57" s="720">
        <v>0</v>
      </c>
      <c r="AT57" s="720">
        <v>2.9660000000000002</v>
      </c>
      <c r="AU57" s="720">
        <v>0</v>
      </c>
      <c r="AV57" s="720">
        <v>0</v>
      </c>
      <c r="AW57" s="720">
        <v>2.9660000000000002</v>
      </c>
      <c r="AX57" s="720">
        <v>0</v>
      </c>
      <c r="AY57" s="720">
        <v>0</v>
      </c>
      <c r="AZ57" s="720">
        <v>2.9660000000000002</v>
      </c>
      <c r="BA57" s="720">
        <v>0</v>
      </c>
      <c r="BB57" s="720">
        <v>0</v>
      </c>
      <c r="BC57" s="621"/>
      <c r="BD57" s="621"/>
      <c r="BE57" s="621"/>
      <c r="BF57" s="621"/>
      <c r="BG57" s="621"/>
      <c r="BH57" s="621"/>
      <c r="BI57" s="621"/>
      <c r="BJ57" s="621"/>
      <c r="BK57" s="621"/>
      <c r="BL57" s="621"/>
      <c r="BM57" s="621"/>
      <c r="BN57" s="621"/>
      <c r="BO57" s="621"/>
      <c r="BP57" s="621"/>
      <c r="BQ57" s="621"/>
      <c r="BR57" s="621"/>
      <c r="BS57" s="449"/>
      <c r="BT57" s="449"/>
      <c r="BU57" s="449"/>
      <c r="BV57" s="449"/>
      <c r="BW57" s="449"/>
      <c r="BX57" s="449"/>
      <c r="BY57" s="449"/>
      <c r="BZ57" s="449"/>
      <c r="CA57" s="449"/>
      <c r="CB57" s="449"/>
      <c r="CC57" s="449"/>
      <c r="CD57" s="449"/>
      <c r="CE57" s="449"/>
      <c r="CF57" s="449"/>
      <c r="CG57" s="449"/>
      <c r="CH57" s="449"/>
      <c r="CI57" s="449"/>
      <c r="CJ57" s="449"/>
      <c r="CK57" s="449"/>
      <c r="CL57" s="449"/>
      <c r="CM57" s="449"/>
      <c r="CN57" s="449"/>
      <c r="CO57" s="449"/>
      <c r="CP57" s="449"/>
      <c r="CQ57" s="449"/>
      <c r="CR57" s="449"/>
      <c r="CS57" s="449"/>
      <c r="CT57" s="449"/>
      <c r="CU57" s="449"/>
      <c r="CV57" s="449"/>
    </row>
    <row r="58" spans="2:100" ht="16.5" customHeight="1" x14ac:dyDescent="0.3">
      <c r="B58" s="541"/>
      <c r="E58" s="1069" t="s">
        <v>3</v>
      </c>
      <c r="F58" s="1070"/>
      <c r="G58" s="720">
        <v>2.996</v>
      </c>
      <c r="H58" s="720">
        <v>0</v>
      </c>
      <c r="I58" s="720">
        <v>0</v>
      </c>
      <c r="J58" s="720">
        <v>2.996</v>
      </c>
      <c r="K58" s="720">
        <v>0</v>
      </c>
      <c r="L58" s="720">
        <v>0</v>
      </c>
      <c r="M58" s="720">
        <v>2.996</v>
      </c>
      <c r="N58" s="720">
        <v>0</v>
      </c>
      <c r="O58" s="720">
        <v>0</v>
      </c>
      <c r="P58" s="720">
        <v>2.996</v>
      </c>
      <c r="Q58" s="720">
        <v>0</v>
      </c>
      <c r="R58" s="720">
        <v>0</v>
      </c>
      <c r="S58" s="720">
        <v>2.996</v>
      </c>
      <c r="T58" s="720">
        <v>0</v>
      </c>
      <c r="U58" s="720">
        <v>0</v>
      </c>
      <c r="V58" s="720">
        <v>2.996</v>
      </c>
      <c r="W58" s="720">
        <v>0</v>
      </c>
      <c r="X58" s="720">
        <v>0</v>
      </c>
      <c r="Y58" s="720">
        <v>2.996</v>
      </c>
      <c r="Z58" s="720">
        <v>0</v>
      </c>
      <c r="AA58" s="720">
        <v>0</v>
      </c>
      <c r="AB58" s="720">
        <v>2.996</v>
      </c>
      <c r="AC58" s="720">
        <v>0</v>
      </c>
      <c r="AD58" s="720">
        <v>0</v>
      </c>
      <c r="AE58" s="720">
        <v>2.996</v>
      </c>
      <c r="AF58" s="720">
        <v>0</v>
      </c>
      <c r="AG58" s="720">
        <v>0</v>
      </c>
      <c r="AH58" s="720">
        <v>2.996</v>
      </c>
      <c r="AI58" s="720">
        <v>0</v>
      </c>
      <c r="AJ58" s="720">
        <v>0</v>
      </c>
      <c r="AK58" s="720">
        <v>2.996</v>
      </c>
      <c r="AL58" s="720">
        <v>0</v>
      </c>
      <c r="AM58" s="720">
        <v>0</v>
      </c>
      <c r="AN58" s="720">
        <v>2.996</v>
      </c>
      <c r="AO58" s="720">
        <v>0</v>
      </c>
      <c r="AP58" s="720">
        <v>0</v>
      </c>
      <c r="AQ58" s="720">
        <v>2.996</v>
      </c>
      <c r="AR58" s="720">
        <v>0</v>
      </c>
      <c r="AS58" s="720">
        <v>0</v>
      </c>
      <c r="AT58" s="720">
        <v>2.996</v>
      </c>
      <c r="AU58" s="720">
        <v>0</v>
      </c>
      <c r="AV58" s="720">
        <v>0</v>
      </c>
      <c r="AW58" s="720">
        <v>2.996</v>
      </c>
      <c r="AX58" s="720">
        <v>0</v>
      </c>
      <c r="AY58" s="720">
        <v>0</v>
      </c>
      <c r="AZ58" s="720">
        <v>2.996</v>
      </c>
      <c r="BA58" s="720">
        <v>0</v>
      </c>
      <c r="BB58" s="720">
        <v>0</v>
      </c>
      <c r="BC58" s="621"/>
      <c r="BD58" s="621"/>
      <c r="BE58" s="621"/>
      <c r="BF58" s="621"/>
      <c r="BG58" s="621"/>
      <c r="BH58" s="621"/>
      <c r="BI58" s="621"/>
      <c r="BJ58" s="621"/>
      <c r="BK58" s="621"/>
      <c r="BL58" s="621"/>
      <c r="BM58" s="621"/>
      <c r="BN58" s="621"/>
      <c r="BO58" s="621"/>
      <c r="BP58" s="621"/>
      <c r="BQ58" s="621"/>
      <c r="BR58" s="621"/>
      <c r="BS58" s="449"/>
      <c r="BT58" s="449"/>
      <c r="BU58" s="449"/>
      <c r="BV58" s="449"/>
      <c r="BW58" s="449"/>
      <c r="BX58" s="449"/>
      <c r="BY58" s="449"/>
      <c r="BZ58" s="449"/>
      <c r="CA58" s="449"/>
      <c r="CB58" s="449"/>
      <c r="CC58" s="449"/>
      <c r="CD58" s="449"/>
      <c r="CE58" s="449"/>
      <c r="CF58" s="449"/>
      <c r="CG58" s="449"/>
      <c r="CH58" s="449"/>
      <c r="CI58" s="449"/>
      <c r="CJ58" s="449"/>
      <c r="CK58" s="449"/>
      <c r="CL58" s="449"/>
      <c r="CM58" s="449"/>
      <c r="CN58" s="449"/>
      <c r="CO58" s="449"/>
      <c r="CP58" s="449"/>
      <c r="CQ58" s="449"/>
      <c r="CR58" s="449"/>
      <c r="CS58" s="449"/>
      <c r="CT58" s="449"/>
      <c r="CU58" s="449"/>
      <c r="CV58" s="449"/>
    </row>
    <row r="59" spans="2:100" ht="16.5" customHeight="1" x14ac:dyDescent="0.3">
      <c r="B59" s="541"/>
      <c r="E59" s="1069" t="s">
        <v>891</v>
      </c>
      <c r="F59" s="1070"/>
      <c r="G59" s="720">
        <v>0.878</v>
      </c>
      <c r="H59" s="720">
        <v>9.9000000000000005E-2</v>
      </c>
      <c r="I59" s="720">
        <v>2E-3</v>
      </c>
      <c r="J59" s="720">
        <v>0.878</v>
      </c>
      <c r="K59" s="720">
        <v>9.9000000000000005E-2</v>
      </c>
      <c r="L59" s="720">
        <v>2E-3</v>
      </c>
      <c r="M59" s="720">
        <v>0.878</v>
      </c>
      <c r="N59" s="720">
        <v>9.9000000000000005E-2</v>
      </c>
      <c r="O59" s="720">
        <v>2E-3</v>
      </c>
      <c r="P59" s="720">
        <v>0.878</v>
      </c>
      <c r="Q59" s="720">
        <v>9.9000000000000005E-2</v>
      </c>
      <c r="R59" s="720">
        <v>2E-3</v>
      </c>
      <c r="S59" s="720">
        <v>0.878</v>
      </c>
      <c r="T59" s="720">
        <v>9.9000000000000005E-2</v>
      </c>
      <c r="U59" s="720">
        <v>2E-3</v>
      </c>
      <c r="V59" s="720">
        <v>0.878</v>
      </c>
      <c r="W59" s="720">
        <v>9.9000000000000005E-2</v>
      </c>
      <c r="X59" s="720">
        <v>2E-3</v>
      </c>
      <c r="Y59" s="720">
        <v>0.878</v>
      </c>
      <c r="Z59" s="720">
        <v>9.9000000000000005E-2</v>
      </c>
      <c r="AA59" s="720">
        <v>2E-3</v>
      </c>
      <c r="AB59" s="720">
        <v>0.878</v>
      </c>
      <c r="AC59" s="720">
        <v>9.9000000000000005E-2</v>
      </c>
      <c r="AD59" s="720">
        <v>2E-3</v>
      </c>
      <c r="AE59" s="720">
        <v>0.878</v>
      </c>
      <c r="AF59" s="720">
        <v>9.9000000000000005E-2</v>
      </c>
      <c r="AG59" s="720">
        <v>2E-3</v>
      </c>
      <c r="AH59" s="720">
        <v>0.878</v>
      </c>
      <c r="AI59" s="720">
        <v>9.9000000000000005E-2</v>
      </c>
      <c r="AJ59" s="720">
        <v>2E-3</v>
      </c>
      <c r="AK59" s="720">
        <v>0.878</v>
      </c>
      <c r="AL59" s="720">
        <v>9.9000000000000005E-2</v>
      </c>
      <c r="AM59" s="720">
        <v>2E-3</v>
      </c>
      <c r="AN59" s="720">
        <v>0.878</v>
      </c>
      <c r="AO59" s="720">
        <v>9.9000000000000005E-2</v>
      </c>
      <c r="AP59" s="720">
        <v>2E-3</v>
      </c>
      <c r="AQ59" s="720">
        <v>0.878</v>
      </c>
      <c r="AR59" s="720">
        <v>9.9000000000000005E-2</v>
      </c>
      <c r="AS59" s="720">
        <v>2E-3</v>
      </c>
      <c r="AT59" s="720">
        <v>0.878</v>
      </c>
      <c r="AU59" s="720">
        <v>9.9000000000000005E-2</v>
      </c>
      <c r="AV59" s="720">
        <v>2E-3</v>
      </c>
      <c r="AW59" s="720">
        <v>0.878</v>
      </c>
      <c r="AX59" s="720">
        <v>9.9000000000000005E-2</v>
      </c>
      <c r="AY59" s="720">
        <v>2E-3</v>
      </c>
      <c r="AZ59" s="720">
        <v>0.878</v>
      </c>
      <c r="BA59" s="720">
        <v>9.9000000000000005E-2</v>
      </c>
      <c r="BB59" s="720">
        <v>2E-3</v>
      </c>
      <c r="BC59" s="621"/>
      <c r="BD59" s="621"/>
      <c r="BE59" s="621"/>
      <c r="BF59" s="621"/>
      <c r="BG59" s="621"/>
      <c r="BH59" s="621"/>
      <c r="BI59" s="621"/>
      <c r="BJ59" s="621"/>
      <c r="BK59" s="621"/>
      <c r="BL59" s="621"/>
      <c r="BM59" s="621"/>
      <c r="BN59" s="621"/>
      <c r="BO59" s="621"/>
      <c r="BP59" s="621"/>
      <c r="BQ59" s="621"/>
      <c r="BR59" s="621"/>
      <c r="BS59" s="449"/>
      <c r="BT59" s="449"/>
      <c r="BU59" s="449"/>
      <c r="BV59" s="449"/>
      <c r="BW59" s="449"/>
      <c r="BX59" s="449"/>
      <c r="BY59" s="449"/>
      <c r="BZ59" s="449"/>
      <c r="CA59" s="449"/>
      <c r="CB59" s="449"/>
      <c r="CC59" s="449"/>
      <c r="CD59" s="449"/>
      <c r="CE59" s="449"/>
      <c r="CF59" s="449"/>
      <c r="CG59" s="449"/>
      <c r="CH59" s="449"/>
      <c r="CI59" s="449"/>
      <c r="CJ59" s="449"/>
      <c r="CK59" s="449"/>
      <c r="CL59" s="449"/>
      <c r="CM59" s="449"/>
      <c r="CN59" s="449"/>
      <c r="CO59" s="449"/>
      <c r="CP59" s="449"/>
      <c r="CQ59" s="449"/>
      <c r="CR59" s="449"/>
      <c r="CS59" s="449"/>
      <c r="CT59" s="449"/>
      <c r="CU59" s="449"/>
      <c r="CV59" s="449"/>
    </row>
    <row r="60" spans="2:100" ht="16.5" customHeight="1" x14ac:dyDescent="0.3">
      <c r="B60" s="541"/>
      <c r="E60" s="1069" t="s">
        <v>1237</v>
      </c>
      <c r="F60" s="1070"/>
      <c r="G60" s="720">
        <v>0</v>
      </c>
      <c r="H60" s="720">
        <v>2.5000000000000001E-2</v>
      </c>
      <c r="I60" s="720">
        <v>3.0000000000000001E-3</v>
      </c>
      <c r="J60" s="720">
        <v>0</v>
      </c>
      <c r="K60" s="720">
        <v>2.5000000000000001E-2</v>
      </c>
      <c r="L60" s="720">
        <v>3.0000000000000001E-3</v>
      </c>
      <c r="M60" s="720">
        <v>0</v>
      </c>
      <c r="N60" s="720">
        <v>2.5000000000000001E-2</v>
      </c>
      <c r="O60" s="720">
        <v>3.0000000000000001E-3</v>
      </c>
      <c r="P60" s="720">
        <v>0</v>
      </c>
      <c r="Q60" s="720">
        <v>2.5000000000000001E-2</v>
      </c>
      <c r="R60" s="720">
        <v>3.0000000000000001E-3</v>
      </c>
      <c r="S60" s="720">
        <v>0</v>
      </c>
      <c r="T60" s="720">
        <v>2.5000000000000001E-2</v>
      </c>
      <c r="U60" s="720">
        <v>3.0000000000000001E-3</v>
      </c>
      <c r="V60" s="720">
        <v>0</v>
      </c>
      <c r="W60" s="720">
        <v>2.5000000000000001E-2</v>
      </c>
      <c r="X60" s="720">
        <v>3.0000000000000001E-3</v>
      </c>
      <c r="Y60" s="720">
        <v>0</v>
      </c>
      <c r="Z60" s="720">
        <v>2.5000000000000001E-2</v>
      </c>
      <c r="AA60" s="720">
        <v>3.0000000000000001E-3</v>
      </c>
      <c r="AB60" s="720">
        <v>0</v>
      </c>
      <c r="AC60" s="720">
        <v>2.5000000000000001E-2</v>
      </c>
      <c r="AD60" s="720">
        <v>3.0000000000000001E-3</v>
      </c>
      <c r="AE60" s="720">
        <v>0</v>
      </c>
      <c r="AF60" s="720">
        <v>2.5000000000000001E-2</v>
      </c>
      <c r="AG60" s="720">
        <v>3.0000000000000001E-3</v>
      </c>
      <c r="AH60" s="720">
        <v>0</v>
      </c>
      <c r="AI60" s="720">
        <v>2.5000000000000001E-2</v>
      </c>
      <c r="AJ60" s="720">
        <v>3.0000000000000001E-3</v>
      </c>
      <c r="AK60" s="720">
        <v>0</v>
      </c>
      <c r="AL60" s="720">
        <v>2.5000000000000001E-2</v>
      </c>
      <c r="AM60" s="720">
        <v>3.0000000000000001E-3</v>
      </c>
      <c r="AN60" s="720">
        <v>0</v>
      </c>
      <c r="AO60" s="720">
        <v>2.5000000000000001E-2</v>
      </c>
      <c r="AP60" s="720">
        <v>3.0000000000000001E-3</v>
      </c>
      <c r="AQ60" s="720">
        <v>0</v>
      </c>
      <c r="AR60" s="720">
        <v>2.5000000000000001E-2</v>
      </c>
      <c r="AS60" s="720">
        <v>3.0000000000000001E-3</v>
      </c>
      <c r="AT60" s="720">
        <v>0</v>
      </c>
      <c r="AU60" s="720">
        <v>2.5000000000000001E-2</v>
      </c>
      <c r="AV60" s="720">
        <v>3.0000000000000001E-3</v>
      </c>
      <c r="AW60" s="720">
        <v>0</v>
      </c>
      <c r="AX60" s="720">
        <v>2.5000000000000001E-2</v>
      </c>
      <c r="AY60" s="720">
        <v>3.0000000000000001E-3</v>
      </c>
      <c r="AZ60" s="720">
        <v>0</v>
      </c>
      <c r="BA60" s="720">
        <v>2.5000000000000001E-2</v>
      </c>
      <c r="BB60" s="720">
        <v>3.0000000000000001E-3</v>
      </c>
      <c r="BC60" s="621"/>
      <c r="BD60" s="621"/>
      <c r="BE60" s="621"/>
      <c r="BF60" s="621"/>
      <c r="BG60" s="621"/>
      <c r="BH60" s="621"/>
      <c r="BI60" s="621"/>
      <c r="BJ60" s="621"/>
      <c r="BK60" s="621"/>
      <c r="BL60" s="621"/>
      <c r="BM60" s="621"/>
      <c r="BN60" s="621"/>
      <c r="BO60" s="621"/>
      <c r="BP60" s="621"/>
      <c r="BQ60" s="621"/>
      <c r="BR60" s="621"/>
      <c r="BS60" s="449"/>
      <c r="BT60" s="449"/>
      <c r="BU60" s="449"/>
      <c r="BV60" s="449"/>
      <c r="BW60" s="449"/>
      <c r="BX60" s="449"/>
      <c r="BY60" s="449"/>
      <c r="BZ60" s="449"/>
      <c r="CA60" s="449"/>
      <c r="CB60" s="449"/>
      <c r="CC60" s="449"/>
      <c r="CD60" s="449"/>
      <c r="CE60" s="449"/>
      <c r="CF60" s="449"/>
      <c r="CG60" s="449"/>
      <c r="CH60" s="449"/>
      <c r="CI60" s="449"/>
      <c r="CJ60" s="449"/>
      <c r="CK60" s="449"/>
      <c r="CL60" s="449"/>
      <c r="CM60" s="449"/>
      <c r="CN60" s="449"/>
      <c r="CO60" s="449"/>
      <c r="CP60" s="449"/>
      <c r="CQ60" s="449"/>
      <c r="CR60" s="449"/>
      <c r="CS60" s="449"/>
      <c r="CT60" s="449"/>
      <c r="CU60" s="449"/>
      <c r="CV60" s="449"/>
    </row>
    <row r="61" spans="2:100" ht="16.5" customHeight="1" x14ac:dyDescent="0.3">
      <c r="B61" s="541"/>
      <c r="E61" s="1069" t="s">
        <v>907</v>
      </c>
      <c r="F61" s="1070"/>
      <c r="G61" s="720">
        <v>0</v>
      </c>
      <c r="H61" s="720">
        <v>4.3319999999999999</v>
      </c>
      <c r="I61" s="720">
        <v>5.8000000000000003E-2</v>
      </c>
      <c r="J61" s="720">
        <v>0</v>
      </c>
      <c r="K61" s="720">
        <v>4.3319999999999999</v>
      </c>
      <c r="L61" s="720">
        <v>5.8000000000000003E-2</v>
      </c>
      <c r="M61" s="720">
        <v>0</v>
      </c>
      <c r="N61" s="720">
        <v>4.3319999999999999</v>
      </c>
      <c r="O61" s="720">
        <v>5.8000000000000003E-2</v>
      </c>
      <c r="P61" s="720">
        <v>0</v>
      </c>
      <c r="Q61" s="720">
        <v>4.3319999999999999</v>
      </c>
      <c r="R61" s="720">
        <v>5.8000000000000003E-2</v>
      </c>
      <c r="S61" s="720">
        <v>0</v>
      </c>
      <c r="T61" s="720">
        <v>4.3319999999999999</v>
      </c>
      <c r="U61" s="720">
        <v>5.8000000000000003E-2</v>
      </c>
      <c r="V61" s="720">
        <v>0</v>
      </c>
      <c r="W61" s="720">
        <v>4.3319999999999999</v>
      </c>
      <c r="X61" s="720">
        <v>5.8000000000000003E-2</v>
      </c>
      <c r="Y61" s="720">
        <v>0</v>
      </c>
      <c r="Z61" s="720">
        <v>4.3319999999999999</v>
      </c>
      <c r="AA61" s="720">
        <v>5.8000000000000003E-2</v>
      </c>
      <c r="AB61" s="720">
        <v>0</v>
      </c>
      <c r="AC61" s="720">
        <v>4.3319999999999999</v>
      </c>
      <c r="AD61" s="720">
        <v>5.8000000000000003E-2</v>
      </c>
      <c r="AE61" s="720">
        <v>0</v>
      </c>
      <c r="AF61" s="720">
        <v>4.3319999999999999</v>
      </c>
      <c r="AG61" s="720">
        <v>5.8000000000000003E-2</v>
      </c>
      <c r="AH61" s="720">
        <v>0</v>
      </c>
      <c r="AI61" s="720">
        <v>4.3319999999999999</v>
      </c>
      <c r="AJ61" s="720">
        <v>5.8000000000000003E-2</v>
      </c>
      <c r="AK61" s="720">
        <v>0</v>
      </c>
      <c r="AL61" s="720">
        <v>4.3319999999999999</v>
      </c>
      <c r="AM61" s="720">
        <v>5.8000000000000003E-2</v>
      </c>
      <c r="AN61" s="720">
        <v>0</v>
      </c>
      <c r="AO61" s="720">
        <v>4.3319999999999999</v>
      </c>
      <c r="AP61" s="720">
        <v>5.8000000000000003E-2</v>
      </c>
      <c r="AQ61" s="720">
        <v>0</v>
      </c>
      <c r="AR61" s="720">
        <v>4.3319999999999999</v>
      </c>
      <c r="AS61" s="720">
        <v>5.8000000000000003E-2</v>
      </c>
      <c r="AT61" s="720">
        <v>0</v>
      </c>
      <c r="AU61" s="720">
        <v>4.3319999999999999</v>
      </c>
      <c r="AV61" s="720">
        <v>5.8000000000000003E-2</v>
      </c>
      <c r="AW61" s="720">
        <v>0</v>
      </c>
      <c r="AX61" s="720">
        <v>4.3319999999999999</v>
      </c>
      <c r="AY61" s="720">
        <v>5.8000000000000003E-2</v>
      </c>
      <c r="AZ61" s="720">
        <v>0</v>
      </c>
      <c r="BA61" s="720">
        <v>4.3319999999999999</v>
      </c>
      <c r="BB61" s="720">
        <v>5.8000000000000003E-2</v>
      </c>
      <c r="BC61" s="621"/>
      <c r="BD61" s="621"/>
      <c r="BE61" s="621"/>
      <c r="BF61" s="621"/>
      <c r="BG61" s="621"/>
      <c r="BH61" s="621"/>
      <c r="BI61" s="621"/>
      <c r="BJ61" s="621"/>
      <c r="BK61" s="621"/>
      <c r="BL61" s="621"/>
      <c r="BM61" s="621"/>
      <c r="BN61" s="621"/>
      <c r="BO61" s="621"/>
      <c r="BP61" s="621"/>
      <c r="BQ61" s="621"/>
      <c r="BR61" s="621"/>
      <c r="BS61" s="449"/>
      <c r="BT61" s="449"/>
      <c r="BU61" s="449"/>
      <c r="BV61" s="449"/>
      <c r="BW61" s="449"/>
      <c r="BX61" s="449"/>
      <c r="BY61" s="449"/>
      <c r="BZ61" s="449"/>
      <c r="CA61" s="449"/>
      <c r="CB61" s="449"/>
      <c r="CC61" s="449"/>
      <c r="CD61" s="449"/>
      <c r="CE61" s="449"/>
      <c r="CF61" s="449"/>
      <c r="CG61" s="449"/>
      <c r="CH61" s="449"/>
      <c r="CI61" s="449"/>
      <c r="CJ61" s="449"/>
      <c r="CK61" s="449"/>
      <c r="CL61" s="449"/>
      <c r="CM61" s="449"/>
      <c r="CN61" s="449"/>
      <c r="CO61" s="449"/>
      <c r="CP61" s="449"/>
      <c r="CQ61" s="449"/>
      <c r="CR61" s="449"/>
      <c r="CS61" s="449"/>
      <c r="CT61" s="449"/>
      <c r="CU61" s="449"/>
      <c r="CV61" s="449"/>
    </row>
    <row r="62" spans="2:100" ht="16.5" customHeight="1" x14ac:dyDescent="0.3">
      <c r="B62" s="541"/>
      <c r="E62" s="1069" t="s">
        <v>908</v>
      </c>
      <c r="F62" s="1070"/>
      <c r="G62" s="720">
        <v>0</v>
      </c>
      <c r="H62" s="720">
        <v>5.4240000000000004</v>
      </c>
      <c r="I62" s="720">
        <v>7.1999999999999995E-2</v>
      </c>
      <c r="J62" s="720">
        <v>0</v>
      </c>
      <c r="K62" s="720">
        <v>5.4240000000000004</v>
      </c>
      <c r="L62" s="720">
        <v>7.1999999999999995E-2</v>
      </c>
      <c r="M62" s="720">
        <v>0</v>
      </c>
      <c r="N62" s="720">
        <v>5.4240000000000004</v>
      </c>
      <c r="O62" s="720">
        <v>7.1999999999999995E-2</v>
      </c>
      <c r="P62" s="720">
        <v>0</v>
      </c>
      <c r="Q62" s="720">
        <v>5.4240000000000004</v>
      </c>
      <c r="R62" s="720">
        <v>7.1999999999999995E-2</v>
      </c>
      <c r="S62" s="720">
        <v>0</v>
      </c>
      <c r="T62" s="720">
        <v>5.4240000000000004</v>
      </c>
      <c r="U62" s="720">
        <v>7.1999999999999995E-2</v>
      </c>
      <c r="V62" s="720">
        <v>0</v>
      </c>
      <c r="W62" s="720">
        <v>5.4240000000000004</v>
      </c>
      <c r="X62" s="720">
        <v>7.1999999999999995E-2</v>
      </c>
      <c r="Y62" s="720">
        <v>0</v>
      </c>
      <c r="Z62" s="720">
        <v>5.4240000000000004</v>
      </c>
      <c r="AA62" s="720">
        <v>7.1999999999999995E-2</v>
      </c>
      <c r="AB62" s="720">
        <v>0</v>
      </c>
      <c r="AC62" s="720">
        <v>5.4240000000000004</v>
      </c>
      <c r="AD62" s="720">
        <v>7.1999999999999995E-2</v>
      </c>
      <c r="AE62" s="720">
        <v>0</v>
      </c>
      <c r="AF62" s="720">
        <v>5.4240000000000004</v>
      </c>
      <c r="AG62" s="720">
        <v>7.1999999999999995E-2</v>
      </c>
      <c r="AH62" s="720">
        <v>0</v>
      </c>
      <c r="AI62" s="720">
        <v>5.4240000000000004</v>
      </c>
      <c r="AJ62" s="720">
        <v>7.1999999999999995E-2</v>
      </c>
      <c r="AK62" s="720">
        <v>0</v>
      </c>
      <c r="AL62" s="720">
        <v>5.4240000000000004</v>
      </c>
      <c r="AM62" s="720">
        <v>7.1999999999999995E-2</v>
      </c>
      <c r="AN62" s="720">
        <v>0</v>
      </c>
      <c r="AO62" s="720">
        <v>5.4240000000000004</v>
      </c>
      <c r="AP62" s="720">
        <v>7.1999999999999995E-2</v>
      </c>
      <c r="AQ62" s="720">
        <v>0</v>
      </c>
      <c r="AR62" s="720">
        <v>5.4240000000000004</v>
      </c>
      <c r="AS62" s="720">
        <v>7.1999999999999995E-2</v>
      </c>
      <c r="AT62" s="720">
        <v>0</v>
      </c>
      <c r="AU62" s="720">
        <v>5.4240000000000004</v>
      </c>
      <c r="AV62" s="720">
        <v>7.1999999999999995E-2</v>
      </c>
      <c r="AW62" s="720">
        <v>0</v>
      </c>
      <c r="AX62" s="720">
        <v>5.4240000000000004</v>
      </c>
      <c r="AY62" s="720">
        <v>7.1999999999999995E-2</v>
      </c>
      <c r="AZ62" s="720">
        <v>0</v>
      </c>
      <c r="BA62" s="720">
        <v>5.4240000000000004</v>
      </c>
      <c r="BB62" s="720">
        <v>7.1999999999999995E-2</v>
      </c>
      <c r="BC62" s="621"/>
      <c r="BD62" s="621"/>
      <c r="BE62" s="621"/>
      <c r="BF62" s="621"/>
      <c r="BG62" s="621"/>
      <c r="BH62" s="621"/>
      <c r="BI62" s="621"/>
      <c r="BJ62" s="621"/>
      <c r="BK62" s="621"/>
      <c r="BL62" s="621"/>
      <c r="BM62" s="621"/>
      <c r="BN62" s="621"/>
      <c r="BO62" s="621"/>
      <c r="BP62" s="621"/>
      <c r="BQ62" s="621"/>
      <c r="BR62" s="621"/>
      <c r="BS62" s="449"/>
      <c r="BT62" s="449"/>
      <c r="BU62" s="449"/>
      <c r="BV62" s="449"/>
      <c r="BW62" s="449"/>
      <c r="BX62" s="449"/>
      <c r="BY62" s="449"/>
      <c r="BZ62" s="449"/>
      <c r="CA62" s="449"/>
      <c r="CB62" s="449"/>
      <c r="CC62" s="449"/>
      <c r="CD62" s="449"/>
      <c r="CE62" s="449"/>
      <c r="CF62" s="449"/>
      <c r="CG62" s="449"/>
      <c r="CH62" s="449"/>
      <c r="CI62" s="449"/>
      <c r="CJ62" s="449"/>
      <c r="CK62" s="449"/>
      <c r="CL62" s="449"/>
      <c r="CM62" s="449"/>
      <c r="CN62" s="449"/>
      <c r="CO62" s="449"/>
      <c r="CP62" s="449"/>
      <c r="CQ62" s="449"/>
      <c r="CR62" s="449"/>
      <c r="CS62" s="449"/>
      <c r="CT62" s="449"/>
      <c r="CU62" s="449"/>
      <c r="CV62" s="449"/>
    </row>
    <row r="63" spans="2:100" ht="16.5" customHeight="1" x14ac:dyDescent="0.3">
      <c r="B63" s="541"/>
      <c r="E63" s="1069" t="s">
        <v>1400</v>
      </c>
      <c r="F63" s="1070"/>
      <c r="G63" s="720">
        <v>0</v>
      </c>
      <c r="H63" s="720">
        <v>4.5330000000000004</v>
      </c>
      <c r="I63" s="720">
        <v>0.06</v>
      </c>
      <c r="J63" s="720">
        <v>0</v>
      </c>
      <c r="K63" s="720">
        <v>4.5330000000000004</v>
      </c>
      <c r="L63" s="720">
        <v>0.06</v>
      </c>
      <c r="M63" s="720">
        <v>0</v>
      </c>
      <c r="N63" s="720">
        <v>4.5330000000000004</v>
      </c>
      <c r="O63" s="720">
        <v>0.06</v>
      </c>
      <c r="P63" s="720">
        <v>0</v>
      </c>
      <c r="Q63" s="720">
        <v>4.5330000000000004</v>
      </c>
      <c r="R63" s="720">
        <v>0.06</v>
      </c>
      <c r="S63" s="720">
        <v>0</v>
      </c>
      <c r="T63" s="720">
        <v>4.5330000000000004</v>
      </c>
      <c r="U63" s="720">
        <v>0.06</v>
      </c>
      <c r="V63" s="720">
        <v>0</v>
      </c>
      <c r="W63" s="720">
        <v>4.5330000000000004</v>
      </c>
      <c r="X63" s="720">
        <v>0.06</v>
      </c>
      <c r="Y63" s="720">
        <v>0</v>
      </c>
      <c r="Z63" s="720">
        <v>4.5330000000000004</v>
      </c>
      <c r="AA63" s="720">
        <v>0.06</v>
      </c>
      <c r="AB63" s="720">
        <v>0</v>
      </c>
      <c r="AC63" s="720">
        <v>4.5330000000000004</v>
      </c>
      <c r="AD63" s="720">
        <v>0.06</v>
      </c>
      <c r="AE63" s="720">
        <v>0</v>
      </c>
      <c r="AF63" s="720">
        <v>4.5330000000000004</v>
      </c>
      <c r="AG63" s="720">
        <v>0.06</v>
      </c>
      <c r="AH63" s="720">
        <v>0</v>
      </c>
      <c r="AI63" s="720">
        <v>4.5330000000000004</v>
      </c>
      <c r="AJ63" s="720">
        <v>0.06</v>
      </c>
      <c r="AK63" s="720">
        <v>0</v>
      </c>
      <c r="AL63" s="720">
        <v>4.5330000000000004</v>
      </c>
      <c r="AM63" s="720">
        <v>0.06</v>
      </c>
      <c r="AN63" s="720">
        <v>0</v>
      </c>
      <c r="AO63" s="720">
        <v>4.5330000000000004</v>
      </c>
      <c r="AP63" s="720">
        <v>0.06</v>
      </c>
      <c r="AQ63" s="720">
        <v>0</v>
      </c>
      <c r="AR63" s="720">
        <v>4.5330000000000004</v>
      </c>
      <c r="AS63" s="720">
        <v>0.06</v>
      </c>
      <c r="AT63" s="720">
        <v>0</v>
      </c>
      <c r="AU63" s="720">
        <v>4.5330000000000004</v>
      </c>
      <c r="AV63" s="720">
        <v>0.06</v>
      </c>
      <c r="AW63" s="720">
        <v>0</v>
      </c>
      <c r="AX63" s="720">
        <v>4.5330000000000004</v>
      </c>
      <c r="AY63" s="720">
        <v>0.06</v>
      </c>
      <c r="AZ63" s="720">
        <v>0</v>
      </c>
      <c r="BA63" s="720">
        <v>4.5330000000000004</v>
      </c>
      <c r="BB63" s="720">
        <v>0.06</v>
      </c>
      <c r="BC63" s="621"/>
      <c r="BD63" s="621"/>
      <c r="BE63" s="621"/>
      <c r="BF63" s="621"/>
      <c r="BG63" s="621"/>
      <c r="BH63" s="621"/>
      <c r="BI63" s="621"/>
      <c r="BJ63" s="621"/>
      <c r="BK63" s="621"/>
      <c r="BL63" s="621"/>
      <c r="BM63" s="621"/>
      <c r="BN63" s="621"/>
      <c r="BO63" s="621"/>
      <c r="BP63" s="621"/>
      <c r="BQ63" s="621"/>
      <c r="BR63" s="621"/>
      <c r="BS63" s="449"/>
      <c r="BT63" s="449"/>
      <c r="BU63" s="449"/>
      <c r="BV63" s="449"/>
      <c r="BW63" s="449"/>
      <c r="BX63" s="449"/>
      <c r="BY63" s="449"/>
      <c r="BZ63" s="449"/>
      <c r="CA63" s="449"/>
      <c r="CB63" s="449"/>
      <c r="CC63" s="449"/>
      <c r="CD63" s="449"/>
      <c r="CE63" s="449"/>
      <c r="CF63" s="449"/>
      <c r="CG63" s="449"/>
      <c r="CH63" s="449"/>
      <c r="CI63" s="449"/>
      <c r="CJ63" s="449"/>
      <c r="CK63" s="449"/>
      <c r="CL63" s="449"/>
      <c r="CM63" s="449"/>
      <c r="CN63" s="449"/>
      <c r="CO63" s="449"/>
      <c r="CP63" s="449"/>
      <c r="CQ63" s="449"/>
      <c r="CR63" s="449"/>
      <c r="CS63" s="449"/>
      <c r="CT63" s="449"/>
      <c r="CU63" s="449"/>
      <c r="CV63" s="449"/>
    </row>
    <row r="64" spans="2:100" ht="16.5" customHeight="1" x14ac:dyDescent="0.3">
      <c r="B64" s="541"/>
      <c r="E64" s="1069" t="s">
        <v>1401</v>
      </c>
      <c r="F64" s="1070"/>
      <c r="G64" s="720">
        <v>0</v>
      </c>
      <c r="H64" s="720">
        <v>4.7489999999999997</v>
      </c>
      <c r="I64" s="720">
        <v>6.3E-2</v>
      </c>
      <c r="J64" s="720">
        <v>0</v>
      </c>
      <c r="K64" s="720">
        <v>4.7489999999999997</v>
      </c>
      <c r="L64" s="720">
        <v>6.3E-2</v>
      </c>
      <c r="M64" s="720">
        <v>0</v>
      </c>
      <c r="N64" s="720">
        <v>4.7489999999999997</v>
      </c>
      <c r="O64" s="720">
        <v>6.3E-2</v>
      </c>
      <c r="P64" s="720">
        <v>0</v>
      </c>
      <c r="Q64" s="720">
        <v>4.7489999999999997</v>
      </c>
      <c r="R64" s="720">
        <v>6.3E-2</v>
      </c>
      <c r="S64" s="720">
        <v>0</v>
      </c>
      <c r="T64" s="720">
        <v>4.7489999999999997</v>
      </c>
      <c r="U64" s="720">
        <v>6.3E-2</v>
      </c>
      <c r="V64" s="720">
        <v>0</v>
      </c>
      <c r="W64" s="720">
        <v>4.7489999999999997</v>
      </c>
      <c r="X64" s="720">
        <v>6.3E-2</v>
      </c>
      <c r="Y64" s="720">
        <v>0</v>
      </c>
      <c r="Z64" s="720">
        <v>4.7489999999999997</v>
      </c>
      <c r="AA64" s="720">
        <v>6.3E-2</v>
      </c>
      <c r="AB64" s="720">
        <v>0</v>
      </c>
      <c r="AC64" s="720">
        <v>4.7489999999999997</v>
      </c>
      <c r="AD64" s="720">
        <v>6.3E-2</v>
      </c>
      <c r="AE64" s="720">
        <v>0</v>
      </c>
      <c r="AF64" s="720">
        <v>4.7489999999999997</v>
      </c>
      <c r="AG64" s="720">
        <v>6.3E-2</v>
      </c>
      <c r="AH64" s="720">
        <v>0</v>
      </c>
      <c r="AI64" s="720">
        <v>4.7489999999999997</v>
      </c>
      <c r="AJ64" s="720">
        <v>6.3E-2</v>
      </c>
      <c r="AK64" s="720">
        <v>0</v>
      </c>
      <c r="AL64" s="720">
        <v>4.7489999999999997</v>
      </c>
      <c r="AM64" s="720">
        <v>6.3E-2</v>
      </c>
      <c r="AN64" s="720">
        <v>0</v>
      </c>
      <c r="AO64" s="720">
        <v>4.7489999999999997</v>
      </c>
      <c r="AP64" s="720">
        <v>6.3E-2</v>
      </c>
      <c r="AQ64" s="720">
        <v>0</v>
      </c>
      <c r="AR64" s="720">
        <v>4.7489999999999997</v>
      </c>
      <c r="AS64" s="720">
        <v>6.3E-2</v>
      </c>
      <c r="AT64" s="720">
        <v>0</v>
      </c>
      <c r="AU64" s="720">
        <v>4.7489999999999997</v>
      </c>
      <c r="AV64" s="720">
        <v>6.3E-2</v>
      </c>
      <c r="AW64" s="720">
        <v>0</v>
      </c>
      <c r="AX64" s="720">
        <v>4.7489999999999997</v>
      </c>
      <c r="AY64" s="720">
        <v>6.3E-2</v>
      </c>
      <c r="AZ64" s="720">
        <v>0</v>
      </c>
      <c r="BA64" s="720">
        <v>4.7489999999999997</v>
      </c>
      <c r="BB64" s="720">
        <v>6.3E-2</v>
      </c>
      <c r="BC64" s="621"/>
      <c r="BD64" s="621"/>
      <c r="BE64" s="621"/>
      <c r="BF64" s="621"/>
      <c r="BG64" s="621"/>
      <c r="BH64" s="621"/>
      <c r="BI64" s="621"/>
      <c r="BJ64" s="621"/>
      <c r="BK64" s="621"/>
      <c r="BL64" s="621"/>
      <c r="BM64" s="621"/>
      <c r="BN64" s="621"/>
      <c r="BO64" s="621"/>
      <c r="BP64" s="621"/>
      <c r="BQ64" s="621"/>
      <c r="BR64" s="621"/>
      <c r="BS64" s="449"/>
      <c r="BT64" s="449"/>
      <c r="BU64" s="449"/>
      <c r="BV64" s="449"/>
      <c r="BW64" s="449"/>
      <c r="BX64" s="449"/>
      <c r="BY64" s="449"/>
      <c r="BZ64" s="449"/>
      <c r="CA64" s="449"/>
      <c r="CB64" s="449"/>
      <c r="CC64" s="449"/>
      <c r="CD64" s="449"/>
      <c r="CE64" s="449"/>
      <c r="CF64" s="449"/>
      <c r="CG64" s="449"/>
      <c r="CH64" s="449"/>
      <c r="CI64" s="449"/>
      <c r="CJ64" s="449"/>
      <c r="CK64" s="449"/>
      <c r="CL64" s="449"/>
      <c r="CM64" s="449"/>
      <c r="CN64" s="449"/>
      <c r="CO64" s="449"/>
      <c r="CP64" s="449"/>
      <c r="CQ64" s="449"/>
      <c r="CR64" s="449"/>
      <c r="CS64" s="449"/>
      <c r="CT64" s="449"/>
      <c r="CU64" s="449"/>
      <c r="CV64" s="449"/>
    </row>
    <row r="65" spans="2:100" ht="16.5" customHeight="1" x14ac:dyDescent="0.3">
      <c r="B65" s="541"/>
      <c r="E65" s="1069" t="s">
        <v>1402</v>
      </c>
      <c r="F65" s="1070"/>
      <c r="G65" s="720">
        <v>0</v>
      </c>
      <c r="H65" s="720">
        <v>4.665</v>
      </c>
      <c r="I65" s="720">
        <v>6.2E-2</v>
      </c>
      <c r="J65" s="720">
        <v>0</v>
      </c>
      <c r="K65" s="720">
        <v>4.665</v>
      </c>
      <c r="L65" s="720">
        <v>6.2E-2</v>
      </c>
      <c r="M65" s="720">
        <v>0</v>
      </c>
      <c r="N65" s="720">
        <v>4.665</v>
      </c>
      <c r="O65" s="720">
        <v>6.2E-2</v>
      </c>
      <c r="P65" s="720">
        <v>0</v>
      </c>
      <c r="Q65" s="720">
        <v>4.665</v>
      </c>
      <c r="R65" s="720">
        <v>6.2E-2</v>
      </c>
      <c r="S65" s="720">
        <v>0</v>
      </c>
      <c r="T65" s="720">
        <v>4.665</v>
      </c>
      <c r="U65" s="720">
        <v>6.2E-2</v>
      </c>
      <c r="V65" s="720">
        <v>0</v>
      </c>
      <c r="W65" s="720">
        <v>4.665</v>
      </c>
      <c r="X65" s="720">
        <v>6.2E-2</v>
      </c>
      <c r="Y65" s="720">
        <v>0</v>
      </c>
      <c r="Z65" s="720">
        <v>4.665</v>
      </c>
      <c r="AA65" s="720">
        <v>6.2E-2</v>
      </c>
      <c r="AB65" s="720">
        <v>0</v>
      </c>
      <c r="AC65" s="720">
        <v>4.665</v>
      </c>
      <c r="AD65" s="720">
        <v>6.2E-2</v>
      </c>
      <c r="AE65" s="720">
        <v>0</v>
      </c>
      <c r="AF65" s="720">
        <v>4.665</v>
      </c>
      <c r="AG65" s="720">
        <v>6.2E-2</v>
      </c>
      <c r="AH65" s="720">
        <v>0</v>
      </c>
      <c r="AI65" s="720">
        <v>4.665</v>
      </c>
      <c r="AJ65" s="720">
        <v>6.2E-2</v>
      </c>
      <c r="AK65" s="720">
        <v>0</v>
      </c>
      <c r="AL65" s="720">
        <v>4.665</v>
      </c>
      <c r="AM65" s="720">
        <v>6.2E-2</v>
      </c>
      <c r="AN65" s="720">
        <v>0</v>
      </c>
      <c r="AO65" s="720">
        <v>4.665</v>
      </c>
      <c r="AP65" s="720">
        <v>6.2E-2</v>
      </c>
      <c r="AQ65" s="720">
        <v>0</v>
      </c>
      <c r="AR65" s="720">
        <v>4.665</v>
      </c>
      <c r="AS65" s="720">
        <v>6.2E-2</v>
      </c>
      <c r="AT65" s="720">
        <v>0</v>
      </c>
      <c r="AU65" s="720">
        <v>4.665</v>
      </c>
      <c r="AV65" s="720">
        <v>6.2E-2</v>
      </c>
      <c r="AW65" s="720">
        <v>0</v>
      </c>
      <c r="AX65" s="720">
        <v>4.665</v>
      </c>
      <c r="AY65" s="720">
        <v>6.2E-2</v>
      </c>
      <c r="AZ65" s="720">
        <v>0</v>
      </c>
      <c r="BA65" s="720">
        <v>4.665</v>
      </c>
      <c r="BB65" s="720">
        <v>6.2E-2</v>
      </c>
      <c r="BC65" s="621"/>
      <c r="BD65" s="621"/>
      <c r="BE65" s="621"/>
      <c r="BF65" s="621"/>
      <c r="BG65" s="621"/>
      <c r="BH65" s="621"/>
      <c r="BI65" s="621"/>
      <c r="BJ65" s="621"/>
      <c r="BK65" s="621"/>
      <c r="BL65" s="621"/>
      <c r="BM65" s="621"/>
      <c r="BN65" s="621"/>
      <c r="BO65" s="621"/>
      <c r="BP65" s="621"/>
      <c r="BQ65" s="621"/>
      <c r="BR65" s="621"/>
      <c r="BS65" s="449"/>
      <c r="BT65" s="449"/>
      <c r="BU65" s="449"/>
      <c r="BV65" s="449"/>
      <c r="BW65" s="449"/>
      <c r="BX65" s="449"/>
      <c r="BY65" s="449"/>
      <c r="BZ65" s="449"/>
      <c r="CA65" s="449"/>
      <c r="CB65" s="449"/>
      <c r="CC65" s="449"/>
      <c r="CD65" s="449"/>
      <c r="CE65" s="449"/>
      <c r="CF65" s="449"/>
      <c r="CG65" s="449"/>
      <c r="CH65" s="449"/>
      <c r="CI65" s="449"/>
      <c r="CJ65" s="449"/>
      <c r="CK65" s="449"/>
      <c r="CL65" s="449"/>
      <c r="CM65" s="449"/>
      <c r="CN65" s="449"/>
      <c r="CO65" s="449"/>
      <c r="CP65" s="449"/>
      <c r="CQ65" s="449"/>
      <c r="CR65" s="449"/>
      <c r="CS65" s="449"/>
      <c r="CT65" s="449"/>
      <c r="CU65" s="449"/>
      <c r="CV65" s="449"/>
    </row>
    <row r="66" spans="2:100" ht="16.5" customHeight="1" x14ac:dyDescent="0.3">
      <c r="B66" s="541"/>
      <c r="E66" s="1069" t="s">
        <v>1403</v>
      </c>
      <c r="F66" s="1070"/>
      <c r="G66" s="720">
        <v>0</v>
      </c>
      <c r="H66" s="720">
        <v>4.8479999999999999</v>
      </c>
      <c r="I66" s="720">
        <v>6.5000000000000002E-2</v>
      </c>
      <c r="J66" s="720">
        <v>0</v>
      </c>
      <c r="K66" s="720">
        <v>4.8479999999999999</v>
      </c>
      <c r="L66" s="720">
        <v>6.5000000000000002E-2</v>
      </c>
      <c r="M66" s="720">
        <v>0</v>
      </c>
      <c r="N66" s="720">
        <v>4.8479999999999999</v>
      </c>
      <c r="O66" s="720">
        <v>6.5000000000000002E-2</v>
      </c>
      <c r="P66" s="720">
        <v>0</v>
      </c>
      <c r="Q66" s="720">
        <v>4.8479999999999999</v>
      </c>
      <c r="R66" s="720">
        <v>6.5000000000000002E-2</v>
      </c>
      <c r="S66" s="720">
        <v>0</v>
      </c>
      <c r="T66" s="720">
        <v>4.8479999999999999</v>
      </c>
      <c r="U66" s="720">
        <v>6.5000000000000002E-2</v>
      </c>
      <c r="V66" s="720">
        <v>0</v>
      </c>
      <c r="W66" s="720">
        <v>4.8479999999999999</v>
      </c>
      <c r="X66" s="720">
        <v>6.5000000000000002E-2</v>
      </c>
      <c r="Y66" s="720">
        <v>0</v>
      </c>
      <c r="Z66" s="720">
        <v>4.8479999999999999</v>
      </c>
      <c r="AA66" s="720">
        <v>6.5000000000000002E-2</v>
      </c>
      <c r="AB66" s="720">
        <v>0</v>
      </c>
      <c r="AC66" s="720">
        <v>4.8479999999999999</v>
      </c>
      <c r="AD66" s="720">
        <v>6.5000000000000002E-2</v>
      </c>
      <c r="AE66" s="720">
        <v>0</v>
      </c>
      <c r="AF66" s="720">
        <v>4.8479999999999999</v>
      </c>
      <c r="AG66" s="720">
        <v>6.5000000000000002E-2</v>
      </c>
      <c r="AH66" s="720">
        <v>0</v>
      </c>
      <c r="AI66" s="720">
        <v>4.8479999999999999</v>
      </c>
      <c r="AJ66" s="720">
        <v>6.5000000000000002E-2</v>
      </c>
      <c r="AK66" s="720">
        <v>0</v>
      </c>
      <c r="AL66" s="720">
        <v>4.8479999999999999</v>
      </c>
      <c r="AM66" s="720">
        <v>6.5000000000000002E-2</v>
      </c>
      <c r="AN66" s="720">
        <v>0</v>
      </c>
      <c r="AO66" s="720">
        <v>4.8479999999999999</v>
      </c>
      <c r="AP66" s="720">
        <v>6.5000000000000002E-2</v>
      </c>
      <c r="AQ66" s="720">
        <v>0</v>
      </c>
      <c r="AR66" s="720">
        <v>4.8479999999999999</v>
      </c>
      <c r="AS66" s="720">
        <v>6.5000000000000002E-2</v>
      </c>
      <c r="AT66" s="720">
        <v>0</v>
      </c>
      <c r="AU66" s="720">
        <v>4.8479999999999999</v>
      </c>
      <c r="AV66" s="720">
        <v>6.5000000000000002E-2</v>
      </c>
      <c r="AW66" s="720">
        <v>0</v>
      </c>
      <c r="AX66" s="720">
        <v>4.8479999999999999</v>
      </c>
      <c r="AY66" s="720">
        <v>6.5000000000000002E-2</v>
      </c>
      <c r="AZ66" s="720">
        <v>0</v>
      </c>
      <c r="BA66" s="720">
        <v>4.8479999999999999</v>
      </c>
      <c r="BB66" s="720">
        <v>6.5000000000000002E-2</v>
      </c>
      <c r="BC66" s="621"/>
      <c r="BD66" s="621"/>
      <c r="BE66" s="621"/>
      <c r="BF66" s="621"/>
      <c r="BG66" s="621"/>
      <c r="BH66" s="621"/>
      <c r="BI66" s="621"/>
      <c r="BJ66" s="621"/>
      <c r="BK66" s="621"/>
      <c r="BL66" s="621"/>
      <c r="BM66" s="621"/>
      <c r="BN66" s="621"/>
      <c r="BO66" s="621"/>
      <c r="BP66" s="621"/>
      <c r="BQ66" s="621"/>
      <c r="BR66" s="621"/>
      <c r="BS66" s="449"/>
      <c r="BT66" s="449"/>
      <c r="BU66" s="449"/>
      <c r="BV66" s="449"/>
      <c r="BW66" s="449"/>
      <c r="BX66" s="449"/>
      <c r="BY66" s="449"/>
      <c r="BZ66" s="449"/>
      <c r="CA66" s="449"/>
      <c r="CB66" s="449"/>
      <c r="CC66" s="449"/>
      <c r="CD66" s="449"/>
      <c r="CE66" s="449"/>
      <c r="CF66" s="449"/>
      <c r="CG66" s="449"/>
      <c r="CH66" s="449"/>
      <c r="CI66" s="449"/>
      <c r="CJ66" s="449"/>
      <c r="CK66" s="449"/>
      <c r="CL66" s="449"/>
      <c r="CM66" s="449"/>
      <c r="CN66" s="449"/>
      <c r="CO66" s="449"/>
      <c r="CP66" s="449"/>
      <c r="CQ66" s="449"/>
      <c r="CR66" s="449"/>
      <c r="CS66" s="449"/>
      <c r="CT66" s="449"/>
      <c r="CU66" s="449"/>
      <c r="CV66" s="449"/>
    </row>
    <row r="67" spans="2:100" ht="16.5" customHeight="1" x14ac:dyDescent="0.3">
      <c r="B67" s="541"/>
      <c r="E67" s="1069" t="s">
        <v>1404</v>
      </c>
      <c r="F67" s="1070"/>
      <c r="G67" s="720">
        <v>0</v>
      </c>
      <c r="H67" s="720">
        <v>6.2779999999999996</v>
      </c>
      <c r="I67" s="720">
        <v>3.1E-2</v>
      </c>
      <c r="J67" s="720">
        <v>0</v>
      </c>
      <c r="K67" s="720">
        <v>6.2779999999999996</v>
      </c>
      <c r="L67" s="720">
        <v>3.1E-2</v>
      </c>
      <c r="M67" s="720">
        <v>0</v>
      </c>
      <c r="N67" s="720">
        <v>6.2779999999999996</v>
      </c>
      <c r="O67" s="720">
        <v>3.1E-2</v>
      </c>
      <c r="P67" s="720">
        <v>0</v>
      </c>
      <c r="Q67" s="720">
        <v>6.2779999999999996</v>
      </c>
      <c r="R67" s="720">
        <v>3.1E-2</v>
      </c>
      <c r="S67" s="720">
        <v>0</v>
      </c>
      <c r="T67" s="720">
        <v>6.2779999999999996</v>
      </c>
      <c r="U67" s="720">
        <v>3.1E-2</v>
      </c>
      <c r="V67" s="720">
        <v>0</v>
      </c>
      <c r="W67" s="720">
        <v>6.2779999999999996</v>
      </c>
      <c r="X67" s="720">
        <v>3.1E-2</v>
      </c>
      <c r="Y67" s="720">
        <v>0</v>
      </c>
      <c r="Z67" s="720">
        <v>6.2779999999999996</v>
      </c>
      <c r="AA67" s="720">
        <v>3.1E-2</v>
      </c>
      <c r="AB67" s="720">
        <v>0</v>
      </c>
      <c r="AC67" s="720">
        <v>6.2779999999999996</v>
      </c>
      <c r="AD67" s="720">
        <v>3.1E-2</v>
      </c>
      <c r="AE67" s="720">
        <v>0</v>
      </c>
      <c r="AF67" s="720">
        <v>6.2779999999999996</v>
      </c>
      <c r="AG67" s="720">
        <v>3.1E-2</v>
      </c>
      <c r="AH67" s="720">
        <v>0</v>
      </c>
      <c r="AI67" s="720">
        <v>6.2779999999999996</v>
      </c>
      <c r="AJ67" s="720">
        <v>3.1E-2</v>
      </c>
      <c r="AK67" s="720">
        <v>0</v>
      </c>
      <c r="AL67" s="720">
        <v>6.2779999999999996</v>
      </c>
      <c r="AM67" s="720">
        <v>3.1E-2</v>
      </c>
      <c r="AN67" s="720">
        <v>0</v>
      </c>
      <c r="AO67" s="720">
        <v>6.2779999999999996</v>
      </c>
      <c r="AP67" s="720">
        <v>3.1E-2</v>
      </c>
      <c r="AQ67" s="720">
        <v>0</v>
      </c>
      <c r="AR67" s="720">
        <v>6.2779999999999996</v>
      </c>
      <c r="AS67" s="720">
        <v>3.1E-2</v>
      </c>
      <c r="AT67" s="720">
        <v>0</v>
      </c>
      <c r="AU67" s="720">
        <v>6.2779999999999996</v>
      </c>
      <c r="AV67" s="720">
        <v>3.1E-2</v>
      </c>
      <c r="AW67" s="720">
        <v>0</v>
      </c>
      <c r="AX67" s="720">
        <v>6.2779999999999996</v>
      </c>
      <c r="AY67" s="720">
        <v>3.1E-2</v>
      </c>
      <c r="AZ67" s="720">
        <v>0</v>
      </c>
      <c r="BA67" s="720">
        <v>6.2779999999999996</v>
      </c>
      <c r="BB67" s="720">
        <v>3.1E-2</v>
      </c>
      <c r="BC67" s="621"/>
      <c r="BD67" s="621"/>
      <c r="BE67" s="621"/>
      <c r="BF67" s="621"/>
      <c r="BG67" s="621"/>
      <c r="BH67" s="621"/>
      <c r="BI67" s="621"/>
      <c r="BJ67" s="621"/>
      <c r="BK67" s="621"/>
      <c r="BL67" s="621"/>
      <c r="BM67" s="621"/>
      <c r="BN67" s="621"/>
      <c r="BO67" s="621"/>
      <c r="BP67" s="621"/>
      <c r="BQ67" s="621"/>
      <c r="BR67" s="621"/>
      <c r="BS67" s="449"/>
      <c r="BT67" s="449"/>
      <c r="BU67" s="449"/>
      <c r="BV67" s="449"/>
      <c r="BW67" s="449"/>
      <c r="BX67" s="449"/>
      <c r="BY67" s="449"/>
      <c r="BZ67" s="449"/>
      <c r="CA67" s="449"/>
      <c r="CB67" s="449"/>
      <c r="CC67" s="449"/>
      <c r="CD67" s="449"/>
      <c r="CE67" s="449"/>
      <c r="CF67" s="449"/>
      <c r="CG67" s="449"/>
      <c r="CH67" s="449"/>
      <c r="CI67" s="449"/>
      <c r="CJ67" s="449"/>
      <c r="CK67" s="449"/>
      <c r="CL67" s="449"/>
      <c r="CM67" s="449"/>
      <c r="CN67" s="449"/>
      <c r="CO67" s="449"/>
      <c r="CP67" s="449"/>
      <c r="CQ67" s="449"/>
      <c r="CR67" s="449"/>
      <c r="CS67" s="449"/>
      <c r="CT67" s="449"/>
      <c r="CU67" s="449"/>
      <c r="CV67" s="449"/>
    </row>
    <row r="68" spans="2:100" ht="16.5" customHeight="1" x14ac:dyDescent="0.3">
      <c r="B68" s="541"/>
      <c r="E68" s="1069" t="s">
        <v>219</v>
      </c>
      <c r="F68" s="1070"/>
      <c r="G68" s="720">
        <v>3.169</v>
      </c>
      <c r="H68" s="720">
        <v>0.32500000000000001</v>
      </c>
      <c r="I68" s="720">
        <v>0.02</v>
      </c>
      <c r="J68" s="720">
        <v>3.169</v>
      </c>
      <c r="K68" s="720">
        <v>0.32500000000000001</v>
      </c>
      <c r="L68" s="720">
        <v>0.02</v>
      </c>
      <c r="M68" s="720">
        <v>3.169</v>
      </c>
      <c r="N68" s="720">
        <v>0.32500000000000001</v>
      </c>
      <c r="O68" s="720">
        <v>0.02</v>
      </c>
      <c r="P68" s="720">
        <v>3.169</v>
      </c>
      <c r="Q68" s="720">
        <v>0.32500000000000001</v>
      </c>
      <c r="R68" s="720">
        <v>0.02</v>
      </c>
      <c r="S68" s="720">
        <v>3.169</v>
      </c>
      <c r="T68" s="720">
        <v>0.32500000000000001</v>
      </c>
      <c r="U68" s="720">
        <v>0.02</v>
      </c>
      <c r="V68" s="720">
        <v>3.169</v>
      </c>
      <c r="W68" s="720">
        <v>0.32500000000000001</v>
      </c>
      <c r="X68" s="720">
        <v>0.02</v>
      </c>
      <c r="Y68" s="720">
        <v>3.169</v>
      </c>
      <c r="Z68" s="720">
        <v>0.32500000000000001</v>
      </c>
      <c r="AA68" s="720">
        <v>0.02</v>
      </c>
      <c r="AB68" s="720">
        <v>3.169</v>
      </c>
      <c r="AC68" s="720">
        <v>0.32500000000000001</v>
      </c>
      <c r="AD68" s="720">
        <v>0.02</v>
      </c>
      <c r="AE68" s="720">
        <v>3.169</v>
      </c>
      <c r="AF68" s="720">
        <v>0.32500000000000001</v>
      </c>
      <c r="AG68" s="720">
        <v>0.02</v>
      </c>
      <c r="AH68" s="720">
        <v>3.169</v>
      </c>
      <c r="AI68" s="720">
        <v>0.32500000000000001</v>
      </c>
      <c r="AJ68" s="720">
        <v>0.02</v>
      </c>
      <c r="AK68" s="720">
        <v>3.169</v>
      </c>
      <c r="AL68" s="720">
        <v>0.32500000000000001</v>
      </c>
      <c r="AM68" s="720">
        <v>0.02</v>
      </c>
      <c r="AN68" s="720">
        <v>3.169</v>
      </c>
      <c r="AO68" s="720">
        <v>0.32500000000000001</v>
      </c>
      <c r="AP68" s="720">
        <v>0.02</v>
      </c>
      <c r="AQ68" s="720">
        <v>3.169</v>
      </c>
      <c r="AR68" s="720">
        <v>0.32500000000000001</v>
      </c>
      <c r="AS68" s="720">
        <v>0.02</v>
      </c>
      <c r="AT68" s="720">
        <v>3.169</v>
      </c>
      <c r="AU68" s="720">
        <v>0.32500000000000001</v>
      </c>
      <c r="AV68" s="720">
        <v>0.02</v>
      </c>
      <c r="AW68" s="720">
        <v>3.169</v>
      </c>
      <c r="AX68" s="720">
        <v>0.32500000000000001</v>
      </c>
      <c r="AY68" s="720">
        <v>0.02</v>
      </c>
      <c r="AZ68" s="720">
        <v>3.169</v>
      </c>
      <c r="BA68" s="720">
        <v>0.32500000000000001</v>
      </c>
      <c r="BB68" s="720">
        <v>0.02</v>
      </c>
      <c r="BC68" s="621"/>
      <c r="BD68" s="621"/>
      <c r="BE68" s="621"/>
      <c r="BF68" s="621"/>
      <c r="BG68" s="621"/>
      <c r="BH68" s="621"/>
      <c r="BI68" s="621"/>
      <c r="BJ68" s="621"/>
      <c r="BK68" s="621"/>
      <c r="BL68" s="621"/>
      <c r="BM68" s="621"/>
      <c r="BN68" s="621"/>
      <c r="BO68" s="621"/>
      <c r="BP68" s="621"/>
      <c r="BQ68" s="621"/>
      <c r="BR68" s="621"/>
      <c r="BS68" s="449"/>
      <c r="BT68" s="449"/>
      <c r="BU68" s="449"/>
      <c r="BV68" s="449"/>
      <c r="BW68" s="449"/>
      <c r="BX68" s="449"/>
      <c r="BY68" s="449"/>
      <c r="BZ68" s="449"/>
      <c r="CA68" s="449"/>
      <c r="CB68" s="449"/>
      <c r="CC68" s="449"/>
      <c r="CD68" s="449"/>
      <c r="CE68" s="449"/>
      <c r="CF68" s="449"/>
      <c r="CG68" s="449"/>
      <c r="CH68" s="449"/>
      <c r="CI68" s="449"/>
      <c r="CJ68" s="449"/>
      <c r="CK68" s="449"/>
      <c r="CL68" s="449"/>
      <c r="CM68" s="449"/>
      <c r="CN68" s="449"/>
      <c r="CO68" s="449"/>
      <c r="CP68" s="449"/>
      <c r="CQ68" s="449"/>
      <c r="CR68" s="449"/>
      <c r="CS68" s="449"/>
      <c r="CT68" s="449"/>
      <c r="CU68" s="449"/>
      <c r="CV68" s="449"/>
    </row>
    <row r="69" spans="2:100" ht="16.5" customHeight="1" x14ac:dyDescent="0.3">
      <c r="B69" s="541"/>
      <c r="E69" s="1069" t="s">
        <v>892</v>
      </c>
      <c r="F69" s="1070"/>
      <c r="G69" s="720">
        <v>3.0169999999999999</v>
      </c>
      <c r="H69" s="720">
        <v>0.28199999999999997</v>
      </c>
      <c r="I69" s="720">
        <v>4.2000000000000003E-2</v>
      </c>
      <c r="J69" s="720">
        <v>3.0169999999999999</v>
      </c>
      <c r="K69" s="720">
        <v>0.28199999999999997</v>
      </c>
      <c r="L69" s="720">
        <v>4.2000000000000003E-2</v>
      </c>
      <c r="M69" s="720">
        <v>3.0169999999999999</v>
      </c>
      <c r="N69" s="720">
        <v>0.28199999999999997</v>
      </c>
      <c r="O69" s="720">
        <v>4.2000000000000003E-2</v>
      </c>
      <c r="P69" s="720">
        <v>3.0169999999999999</v>
      </c>
      <c r="Q69" s="720">
        <v>0.28199999999999997</v>
      </c>
      <c r="R69" s="720">
        <v>4.2000000000000003E-2</v>
      </c>
      <c r="S69" s="720">
        <v>3.0169999999999999</v>
      </c>
      <c r="T69" s="720">
        <v>0.28199999999999997</v>
      </c>
      <c r="U69" s="720">
        <v>4.2000000000000003E-2</v>
      </c>
      <c r="V69" s="720">
        <v>3.0169999999999999</v>
      </c>
      <c r="W69" s="720">
        <v>0.28199999999999997</v>
      </c>
      <c r="X69" s="720">
        <v>4.2000000000000003E-2</v>
      </c>
      <c r="Y69" s="720">
        <v>3.0169999999999999</v>
      </c>
      <c r="Z69" s="720">
        <v>0.28199999999999997</v>
      </c>
      <c r="AA69" s="720">
        <v>4.2000000000000003E-2</v>
      </c>
      <c r="AB69" s="720">
        <v>3.0169999999999999</v>
      </c>
      <c r="AC69" s="720">
        <v>0.28199999999999997</v>
      </c>
      <c r="AD69" s="720">
        <v>4.2000000000000003E-2</v>
      </c>
      <c r="AE69" s="720">
        <v>3.0169999999999999</v>
      </c>
      <c r="AF69" s="720">
        <v>0.28199999999999997</v>
      </c>
      <c r="AG69" s="720">
        <v>4.2000000000000003E-2</v>
      </c>
      <c r="AH69" s="720">
        <v>3.0169999999999999</v>
      </c>
      <c r="AI69" s="720">
        <v>0.28199999999999997</v>
      </c>
      <c r="AJ69" s="720">
        <v>4.2000000000000003E-2</v>
      </c>
      <c r="AK69" s="720">
        <v>3.0169999999999999</v>
      </c>
      <c r="AL69" s="720">
        <v>0.28199999999999997</v>
      </c>
      <c r="AM69" s="720">
        <v>4.2000000000000003E-2</v>
      </c>
      <c r="AN69" s="720">
        <v>3.0169999999999999</v>
      </c>
      <c r="AO69" s="720">
        <v>0.28199999999999997</v>
      </c>
      <c r="AP69" s="720">
        <v>4.2000000000000003E-2</v>
      </c>
      <c r="AQ69" s="720">
        <v>3.0169999999999999</v>
      </c>
      <c r="AR69" s="720">
        <v>0.28199999999999997</v>
      </c>
      <c r="AS69" s="720">
        <v>4.2000000000000003E-2</v>
      </c>
      <c r="AT69" s="720">
        <v>3.0169999999999999</v>
      </c>
      <c r="AU69" s="720">
        <v>0.28199999999999997</v>
      </c>
      <c r="AV69" s="720">
        <v>4.2000000000000003E-2</v>
      </c>
      <c r="AW69" s="720">
        <v>3.0169999999999999</v>
      </c>
      <c r="AX69" s="720">
        <v>0.28199999999999997</v>
      </c>
      <c r="AY69" s="720">
        <v>4.2000000000000003E-2</v>
      </c>
      <c r="AZ69" s="720">
        <v>3.0169999999999999</v>
      </c>
      <c r="BA69" s="720">
        <v>0.28199999999999997</v>
      </c>
      <c r="BB69" s="720">
        <v>4.2000000000000003E-2</v>
      </c>
      <c r="BC69" s="621"/>
      <c r="BD69" s="621"/>
      <c r="BE69" s="621"/>
      <c r="BF69" s="621"/>
      <c r="BG69" s="621"/>
      <c r="BH69" s="621"/>
      <c r="BI69" s="621"/>
      <c r="BJ69" s="621"/>
      <c r="BK69" s="621"/>
      <c r="BL69" s="621"/>
      <c r="BM69" s="621"/>
      <c r="BN69" s="621"/>
      <c r="BO69" s="621"/>
      <c r="BP69" s="621"/>
      <c r="BQ69" s="621"/>
      <c r="BR69" s="621"/>
      <c r="BS69" s="449"/>
      <c r="BT69" s="449"/>
      <c r="BU69" s="449"/>
      <c r="BV69" s="449"/>
      <c r="BW69" s="449"/>
      <c r="BX69" s="449"/>
      <c r="BY69" s="449"/>
      <c r="BZ69" s="449"/>
      <c r="CA69" s="449"/>
      <c r="CB69" s="449"/>
      <c r="CC69" s="449"/>
      <c r="CD69" s="449"/>
      <c r="CE69" s="449"/>
      <c r="CF69" s="449"/>
      <c r="CG69" s="449"/>
      <c r="CH69" s="449"/>
      <c r="CI69" s="449"/>
      <c r="CJ69" s="449"/>
      <c r="CK69" s="449"/>
      <c r="CL69" s="449"/>
      <c r="CM69" s="449"/>
      <c r="CN69" s="449"/>
      <c r="CO69" s="449"/>
      <c r="CP69" s="449"/>
      <c r="CQ69" s="449"/>
      <c r="CR69" s="449"/>
      <c r="CS69" s="449"/>
      <c r="CT69" s="449"/>
      <c r="CU69" s="449"/>
      <c r="CV69" s="449"/>
    </row>
    <row r="70" spans="2:100" ht="16.5" customHeight="1" x14ac:dyDescent="0.3">
      <c r="B70" s="541"/>
      <c r="E70" s="1069" t="s">
        <v>893</v>
      </c>
      <c r="F70" s="1070"/>
      <c r="G70" s="720">
        <v>3.117</v>
      </c>
      <c r="H70" s="720">
        <v>0.30299999999999999</v>
      </c>
      <c r="I70" s="720">
        <v>4.5999999999999999E-2</v>
      </c>
      <c r="J70" s="720">
        <v>3.117</v>
      </c>
      <c r="K70" s="720">
        <v>0.30299999999999999</v>
      </c>
      <c r="L70" s="720">
        <v>4.5999999999999999E-2</v>
      </c>
      <c r="M70" s="720">
        <v>3.117</v>
      </c>
      <c r="N70" s="720">
        <v>0.30299999999999999</v>
      </c>
      <c r="O70" s="720">
        <v>4.5999999999999999E-2</v>
      </c>
      <c r="P70" s="720">
        <v>3.117</v>
      </c>
      <c r="Q70" s="720">
        <v>0.30299999999999999</v>
      </c>
      <c r="R70" s="720">
        <v>4.5999999999999999E-2</v>
      </c>
      <c r="S70" s="720">
        <v>3.117</v>
      </c>
      <c r="T70" s="720">
        <v>0.30299999999999999</v>
      </c>
      <c r="U70" s="720">
        <v>4.5999999999999999E-2</v>
      </c>
      <c r="V70" s="720">
        <v>3.117</v>
      </c>
      <c r="W70" s="720">
        <v>0.30299999999999999</v>
      </c>
      <c r="X70" s="720">
        <v>4.5999999999999999E-2</v>
      </c>
      <c r="Y70" s="720">
        <v>3.117</v>
      </c>
      <c r="Z70" s="720">
        <v>0.30299999999999999</v>
      </c>
      <c r="AA70" s="720">
        <v>4.5999999999999999E-2</v>
      </c>
      <c r="AB70" s="720">
        <v>3.117</v>
      </c>
      <c r="AC70" s="720">
        <v>0.30299999999999999</v>
      </c>
      <c r="AD70" s="720">
        <v>4.5999999999999999E-2</v>
      </c>
      <c r="AE70" s="720">
        <v>3.117</v>
      </c>
      <c r="AF70" s="720">
        <v>0.30299999999999999</v>
      </c>
      <c r="AG70" s="720">
        <v>4.5999999999999999E-2</v>
      </c>
      <c r="AH70" s="720">
        <v>3.117</v>
      </c>
      <c r="AI70" s="720">
        <v>0.30299999999999999</v>
      </c>
      <c r="AJ70" s="720">
        <v>4.5999999999999999E-2</v>
      </c>
      <c r="AK70" s="720">
        <v>3.117</v>
      </c>
      <c r="AL70" s="720">
        <v>0.30299999999999999</v>
      </c>
      <c r="AM70" s="720">
        <v>4.5999999999999999E-2</v>
      </c>
      <c r="AN70" s="720">
        <v>3.117</v>
      </c>
      <c r="AO70" s="720">
        <v>0.30299999999999999</v>
      </c>
      <c r="AP70" s="720">
        <v>4.5999999999999999E-2</v>
      </c>
      <c r="AQ70" s="720">
        <v>3.117</v>
      </c>
      <c r="AR70" s="720">
        <v>0.30299999999999999</v>
      </c>
      <c r="AS70" s="720">
        <v>4.5999999999999999E-2</v>
      </c>
      <c r="AT70" s="720">
        <v>3.117</v>
      </c>
      <c r="AU70" s="720">
        <v>0.30299999999999999</v>
      </c>
      <c r="AV70" s="720">
        <v>4.5999999999999999E-2</v>
      </c>
      <c r="AW70" s="720">
        <v>3.117</v>
      </c>
      <c r="AX70" s="720">
        <v>0.30299999999999999</v>
      </c>
      <c r="AY70" s="720">
        <v>4.5999999999999999E-2</v>
      </c>
      <c r="AZ70" s="720">
        <v>3.117</v>
      </c>
      <c r="BA70" s="720">
        <v>0.30299999999999999</v>
      </c>
      <c r="BB70" s="720">
        <v>4.5999999999999999E-2</v>
      </c>
      <c r="BC70" s="621"/>
      <c r="BD70" s="621"/>
      <c r="BE70" s="621"/>
      <c r="BF70" s="621"/>
      <c r="BG70" s="621"/>
      <c r="BH70" s="621"/>
      <c r="BI70" s="621"/>
      <c r="BJ70" s="621"/>
      <c r="BK70" s="621"/>
      <c r="BL70" s="621"/>
      <c r="BM70" s="621"/>
      <c r="BN70" s="621"/>
      <c r="BO70" s="621"/>
      <c r="BP70" s="621"/>
      <c r="BQ70" s="621"/>
      <c r="BR70" s="621"/>
      <c r="BS70" s="449"/>
      <c r="BT70" s="449"/>
      <c r="BU70" s="449"/>
      <c r="BV70" s="449"/>
      <c r="BW70" s="449"/>
      <c r="BX70" s="449"/>
      <c r="BY70" s="449"/>
      <c r="BZ70" s="449"/>
      <c r="CA70" s="449"/>
      <c r="CB70" s="449"/>
      <c r="CC70" s="449"/>
      <c r="CD70" s="449"/>
      <c r="CE70" s="449"/>
      <c r="CF70" s="449"/>
      <c r="CG70" s="449"/>
      <c r="CH70" s="449"/>
      <c r="CI70" s="449"/>
      <c r="CJ70" s="449"/>
      <c r="CK70" s="449"/>
      <c r="CL70" s="449"/>
      <c r="CM70" s="449"/>
      <c r="CN70" s="449"/>
      <c r="CO70" s="449"/>
      <c r="CP70" s="449"/>
      <c r="CQ70" s="449"/>
      <c r="CR70" s="449"/>
      <c r="CS70" s="449"/>
      <c r="CT70" s="449"/>
      <c r="CU70" s="449"/>
      <c r="CV70" s="449"/>
    </row>
    <row r="71" spans="2:100" ht="16.5" customHeight="1" x14ac:dyDescent="0.3">
      <c r="B71" s="541"/>
      <c r="E71" s="1069" t="s">
        <v>894</v>
      </c>
      <c r="F71" s="1070"/>
      <c r="G71" s="720">
        <v>1.331</v>
      </c>
      <c r="H71" s="720">
        <v>0.13400000000000001</v>
      </c>
      <c r="I71" s="720">
        <v>0.02</v>
      </c>
      <c r="J71" s="720">
        <v>1.331</v>
      </c>
      <c r="K71" s="720">
        <v>0.13400000000000001</v>
      </c>
      <c r="L71" s="720">
        <v>0.02</v>
      </c>
      <c r="M71" s="720">
        <v>1.331</v>
      </c>
      <c r="N71" s="720">
        <v>0.13400000000000001</v>
      </c>
      <c r="O71" s="720">
        <v>0.02</v>
      </c>
      <c r="P71" s="720">
        <v>1.331</v>
      </c>
      <c r="Q71" s="720">
        <v>0.13400000000000001</v>
      </c>
      <c r="R71" s="720">
        <v>0.02</v>
      </c>
      <c r="S71" s="720">
        <v>1.331</v>
      </c>
      <c r="T71" s="720">
        <v>0.13400000000000001</v>
      </c>
      <c r="U71" s="720">
        <v>0.02</v>
      </c>
      <c r="V71" s="720">
        <v>1.331</v>
      </c>
      <c r="W71" s="720">
        <v>0.13400000000000001</v>
      </c>
      <c r="X71" s="720">
        <v>0.02</v>
      </c>
      <c r="Y71" s="720">
        <v>1.331</v>
      </c>
      <c r="Z71" s="720">
        <v>0.13400000000000001</v>
      </c>
      <c r="AA71" s="720">
        <v>0.02</v>
      </c>
      <c r="AB71" s="720">
        <v>1.331</v>
      </c>
      <c r="AC71" s="720">
        <v>0.13400000000000001</v>
      </c>
      <c r="AD71" s="720">
        <v>0.02</v>
      </c>
      <c r="AE71" s="720">
        <v>1.331</v>
      </c>
      <c r="AF71" s="720">
        <v>0.13400000000000001</v>
      </c>
      <c r="AG71" s="720">
        <v>0.02</v>
      </c>
      <c r="AH71" s="720">
        <v>1.331</v>
      </c>
      <c r="AI71" s="720">
        <v>0.13400000000000001</v>
      </c>
      <c r="AJ71" s="720">
        <v>0.02</v>
      </c>
      <c r="AK71" s="720">
        <v>1.331</v>
      </c>
      <c r="AL71" s="720">
        <v>0.13400000000000001</v>
      </c>
      <c r="AM71" s="720">
        <v>0.02</v>
      </c>
      <c r="AN71" s="720">
        <v>1.331</v>
      </c>
      <c r="AO71" s="720">
        <v>0.13400000000000001</v>
      </c>
      <c r="AP71" s="720">
        <v>0.02</v>
      </c>
      <c r="AQ71" s="720">
        <v>1.331</v>
      </c>
      <c r="AR71" s="720">
        <v>0.13400000000000001</v>
      </c>
      <c r="AS71" s="720">
        <v>0.02</v>
      </c>
      <c r="AT71" s="720">
        <v>1.331</v>
      </c>
      <c r="AU71" s="720">
        <v>0.13400000000000001</v>
      </c>
      <c r="AV71" s="720">
        <v>0.02</v>
      </c>
      <c r="AW71" s="720">
        <v>1.331</v>
      </c>
      <c r="AX71" s="720">
        <v>0.13400000000000001</v>
      </c>
      <c r="AY71" s="720">
        <v>0.02</v>
      </c>
      <c r="AZ71" s="720">
        <v>1.331</v>
      </c>
      <c r="BA71" s="720">
        <v>0.13400000000000001</v>
      </c>
      <c r="BB71" s="720">
        <v>0.02</v>
      </c>
      <c r="BC71" s="621"/>
      <c r="BD71" s="621"/>
      <c r="BE71" s="621"/>
      <c r="BF71" s="621"/>
      <c r="BG71" s="621"/>
      <c r="BH71" s="621"/>
      <c r="BI71" s="621"/>
      <c r="BJ71" s="621"/>
      <c r="BK71" s="621"/>
      <c r="BL71" s="621"/>
      <c r="BM71" s="621"/>
      <c r="BN71" s="621"/>
      <c r="BO71" s="621"/>
      <c r="BP71" s="621"/>
      <c r="BQ71" s="621"/>
      <c r="BR71" s="621"/>
      <c r="BS71" s="449"/>
      <c r="BT71" s="449"/>
      <c r="BU71" s="449"/>
      <c r="BV71" s="449"/>
      <c r="BW71" s="449"/>
      <c r="BX71" s="449"/>
      <c r="BY71" s="449"/>
      <c r="BZ71" s="449"/>
      <c r="CA71" s="449"/>
      <c r="CB71" s="449"/>
      <c r="CC71" s="449"/>
      <c r="CD71" s="449"/>
      <c r="CE71" s="449"/>
      <c r="CF71" s="449"/>
      <c r="CG71" s="449"/>
      <c r="CH71" s="449"/>
      <c r="CI71" s="449"/>
      <c r="CJ71" s="449"/>
      <c r="CK71" s="449"/>
      <c r="CL71" s="449"/>
      <c r="CM71" s="449"/>
      <c r="CN71" s="449"/>
      <c r="CO71" s="449"/>
      <c r="CP71" s="449"/>
      <c r="CQ71" s="449"/>
      <c r="CR71" s="449"/>
      <c r="CS71" s="449"/>
      <c r="CT71" s="449"/>
      <c r="CU71" s="449"/>
      <c r="CV71" s="449"/>
    </row>
    <row r="72" spans="2:100" ht="16.5" customHeight="1" x14ac:dyDescent="0.3">
      <c r="B72" s="541"/>
      <c r="E72" s="905" t="s">
        <v>1395</v>
      </c>
      <c r="F72" s="905"/>
      <c r="G72" s="905"/>
      <c r="H72" s="905"/>
      <c r="I72" s="905"/>
      <c r="J72" s="905"/>
      <c r="K72" s="905"/>
      <c r="L72" s="905"/>
      <c r="M72" s="905"/>
      <c r="N72" s="905"/>
      <c r="O72" s="905"/>
      <c r="P72" s="905"/>
      <c r="Q72" s="905"/>
      <c r="R72" s="905"/>
      <c r="S72" s="905"/>
      <c r="T72" s="905"/>
      <c r="U72" s="905"/>
      <c r="V72" s="905"/>
      <c r="W72" s="621"/>
      <c r="X72" s="621"/>
      <c r="Y72" s="621"/>
      <c r="Z72" s="621"/>
      <c r="AA72" s="621"/>
      <c r="AB72" s="621"/>
      <c r="AC72" s="621"/>
      <c r="AD72" s="621"/>
      <c r="AE72" s="621"/>
      <c r="AF72" s="621"/>
      <c r="AG72" s="621"/>
      <c r="AH72" s="621"/>
      <c r="AI72" s="621"/>
      <c r="AJ72" s="621"/>
      <c r="AK72" s="621"/>
      <c r="AL72" s="621"/>
      <c r="AM72" s="621"/>
      <c r="AN72" s="621"/>
      <c r="AO72" s="621"/>
      <c r="AP72" s="449"/>
      <c r="AQ72" s="449"/>
      <c r="AR72" s="449"/>
      <c r="AS72" s="449"/>
      <c r="AT72" s="449"/>
      <c r="AU72" s="449"/>
      <c r="AV72" s="449"/>
      <c r="AW72" s="449"/>
      <c r="AX72" s="449"/>
      <c r="AY72" s="449"/>
      <c r="AZ72" s="449"/>
      <c r="BA72" s="449"/>
      <c r="BB72" s="449"/>
      <c r="BC72" s="621"/>
      <c r="BD72" s="621"/>
      <c r="BE72" s="621"/>
      <c r="BF72" s="621"/>
      <c r="BG72" s="621"/>
      <c r="BH72" s="621"/>
      <c r="BI72" s="621"/>
      <c r="BJ72" s="621"/>
      <c r="BK72" s="621"/>
      <c r="BL72" s="621"/>
      <c r="BM72" s="621"/>
      <c r="BN72" s="621"/>
      <c r="BO72" s="621"/>
      <c r="BP72" s="621"/>
      <c r="BQ72" s="621"/>
      <c r="BR72" s="621"/>
      <c r="BS72" s="449"/>
      <c r="BT72" s="449"/>
      <c r="BU72" s="449"/>
      <c r="BV72" s="449"/>
      <c r="BW72" s="449"/>
      <c r="BX72" s="449"/>
      <c r="BY72" s="449"/>
      <c r="BZ72" s="449"/>
      <c r="CA72" s="449"/>
      <c r="CB72" s="449"/>
      <c r="CC72" s="449"/>
      <c r="CD72" s="449"/>
      <c r="CE72" s="449"/>
      <c r="CF72" s="449"/>
      <c r="CG72" s="449"/>
      <c r="CH72" s="449"/>
      <c r="CI72" s="449"/>
      <c r="CJ72" s="449"/>
      <c r="CK72" s="449"/>
      <c r="CL72" s="449"/>
      <c r="CM72" s="449"/>
      <c r="CN72" s="449"/>
      <c r="CO72" s="449"/>
      <c r="CP72" s="449"/>
      <c r="CQ72" s="449"/>
      <c r="CR72" s="449"/>
      <c r="CS72" s="449"/>
      <c r="CT72" s="449"/>
      <c r="CU72" s="449"/>
      <c r="CV72" s="449"/>
    </row>
    <row r="73" spans="2:100" ht="16.5" customHeight="1" x14ac:dyDescent="0.3">
      <c r="B73" s="541"/>
      <c r="E73" s="636" t="s">
        <v>1416</v>
      </c>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1"/>
      <c r="AL73" s="621"/>
      <c r="AM73" s="621"/>
      <c r="AN73" s="621"/>
      <c r="AO73" s="621"/>
      <c r="AP73" s="449"/>
      <c r="AQ73" s="449"/>
      <c r="AR73" s="449"/>
      <c r="AS73" s="449"/>
      <c r="AT73" s="449"/>
      <c r="AU73" s="449"/>
      <c r="AV73" s="449"/>
      <c r="AW73" s="449"/>
      <c r="AX73" s="449"/>
      <c r="AY73" s="449"/>
      <c r="AZ73" s="449"/>
      <c r="BA73" s="449"/>
      <c r="BB73" s="449"/>
      <c r="BC73" s="621"/>
      <c r="BD73" s="621"/>
      <c r="BE73" s="621"/>
      <c r="BF73" s="621"/>
      <c r="BG73" s="621"/>
      <c r="BH73" s="621"/>
      <c r="BI73" s="621"/>
      <c r="BJ73" s="621"/>
      <c r="BK73" s="621"/>
      <c r="BL73" s="621"/>
      <c r="BM73" s="621"/>
      <c r="BN73" s="621"/>
      <c r="BO73" s="621"/>
      <c r="BP73" s="621"/>
      <c r="BQ73" s="621"/>
      <c r="BR73" s="621"/>
      <c r="BS73" s="449"/>
      <c r="BT73" s="449"/>
      <c r="BU73" s="449"/>
      <c r="BV73" s="449"/>
      <c r="BW73" s="449"/>
      <c r="BX73" s="449"/>
      <c r="BY73" s="449"/>
      <c r="BZ73" s="449"/>
      <c r="CA73" s="449"/>
      <c r="CB73" s="449"/>
      <c r="CC73" s="449"/>
      <c r="CD73" s="449"/>
      <c r="CE73" s="449"/>
      <c r="CF73" s="449"/>
      <c r="CG73" s="449"/>
      <c r="CH73" s="449"/>
      <c r="CI73" s="449"/>
      <c r="CJ73" s="449"/>
      <c r="CK73" s="449"/>
      <c r="CL73" s="449"/>
      <c r="CM73" s="449"/>
      <c r="CN73" s="449"/>
      <c r="CO73" s="449"/>
      <c r="CP73" s="449"/>
      <c r="CQ73" s="449"/>
      <c r="CR73" s="449"/>
      <c r="CS73" s="449"/>
      <c r="CT73" s="449"/>
      <c r="CU73" s="449"/>
      <c r="CV73" s="449"/>
    </row>
    <row r="74" spans="2:100" ht="16.5" customHeight="1" x14ac:dyDescent="0.3">
      <c r="B74" s="541"/>
      <c r="E74" s="730" t="s">
        <v>1421</v>
      </c>
      <c r="F74" s="621"/>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1"/>
      <c r="AL74" s="621"/>
      <c r="AM74" s="621"/>
      <c r="AN74" s="621"/>
      <c r="AO74" s="621"/>
      <c r="AP74" s="449"/>
      <c r="AQ74" s="449"/>
      <c r="AR74" s="449"/>
      <c r="AS74" s="449"/>
      <c r="AT74" s="449"/>
      <c r="AU74" s="449"/>
      <c r="AV74" s="449"/>
      <c r="AW74" s="449"/>
      <c r="AX74" s="449"/>
      <c r="AY74" s="449"/>
      <c r="AZ74" s="449"/>
      <c r="BA74" s="449"/>
      <c r="BB74" s="449"/>
      <c r="BC74" s="621"/>
      <c r="BD74" s="621"/>
      <c r="BE74" s="621"/>
      <c r="BF74" s="621"/>
      <c r="BG74" s="621"/>
      <c r="BH74" s="621"/>
      <c r="BI74" s="621"/>
      <c r="BJ74" s="621"/>
      <c r="BK74" s="621"/>
      <c r="BL74" s="621"/>
      <c r="BM74" s="621"/>
      <c r="BN74" s="621"/>
      <c r="BO74" s="621"/>
      <c r="BP74" s="621"/>
      <c r="BQ74" s="621"/>
      <c r="BR74" s="621"/>
      <c r="BS74" s="449"/>
      <c r="BT74" s="449"/>
      <c r="BU74" s="449"/>
      <c r="BV74" s="449"/>
      <c r="BW74" s="449"/>
      <c r="BX74" s="449"/>
      <c r="BY74" s="449"/>
      <c r="BZ74" s="449"/>
      <c r="CA74" s="449"/>
      <c r="CB74" s="449"/>
      <c r="CC74" s="449"/>
      <c r="CD74" s="449"/>
      <c r="CE74" s="449"/>
      <c r="CF74" s="449"/>
      <c r="CG74" s="449"/>
      <c r="CH74" s="449"/>
      <c r="CI74" s="449"/>
      <c r="CJ74" s="449"/>
      <c r="CK74" s="449"/>
      <c r="CL74" s="449"/>
      <c r="CM74" s="449"/>
      <c r="CN74" s="449"/>
      <c r="CO74" s="449"/>
      <c r="CP74" s="449"/>
      <c r="CQ74" s="449"/>
      <c r="CR74" s="449"/>
      <c r="CS74" s="449"/>
      <c r="CT74" s="449"/>
      <c r="CU74" s="449"/>
      <c r="CV74" s="449"/>
    </row>
    <row r="75" spans="2:100" ht="16.5" customHeight="1" x14ac:dyDescent="0.3">
      <c r="B75" s="541"/>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49"/>
      <c r="AO75" s="449"/>
      <c r="AP75" s="449"/>
      <c r="AQ75" s="449"/>
      <c r="AR75" s="449"/>
      <c r="AS75" s="449"/>
      <c r="AT75" s="449"/>
      <c r="AU75" s="449"/>
      <c r="AV75" s="449"/>
      <c r="AW75" s="449"/>
      <c r="AX75" s="449"/>
      <c r="AY75" s="449"/>
      <c r="AZ75" s="449"/>
    </row>
    <row r="76" spans="2:100" ht="16.5" customHeight="1" x14ac:dyDescent="0.3">
      <c r="B76" s="541"/>
      <c r="D76" s="562" t="s">
        <v>926</v>
      </c>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2"/>
      <c r="AY76" s="562"/>
      <c r="AZ76" s="562"/>
      <c r="BA76" s="562"/>
      <c r="BB76" s="562"/>
      <c r="BC76" s="562"/>
      <c r="BD76" s="562"/>
      <c r="BE76" s="562"/>
      <c r="BF76" s="562"/>
      <c r="BG76" s="562"/>
      <c r="BH76" s="562"/>
      <c r="BI76" s="562"/>
      <c r="BJ76" s="562"/>
      <c r="BK76" s="562"/>
      <c r="BL76" s="562"/>
      <c r="BM76" s="562"/>
      <c r="BN76" s="562"/>
      <c r="BO76" s="562"/>
      <c r="BP76" s="562"/>
      <c r="BQ76" s="562"/>
      <c r="BR76" s="562"/>
    </row>
    <row r="77" spans="2:100" ht="16.5" customHeight="1" x14ac:dyDescent="0.3">
      <c r="B77" s="541"/>
      <c r="E77" s="449"/>
      <c r="F77" s="449"/>
      <c r="G77" s="449"/>
      <c r="H77" s="449"/>
      <c r="I77" s="449"/>
      <c r="J77" s="449"/>
      <c r="K77" s="449"/>
      <c r="L77" s="449"/>
      <c r="M77" s="449"/>
      <c r="N77" s="449"/>
      <c r="O77" s="449"/>
      <c r="P77" s="449"/>
      <c r="Q77" s="449"/>
      <c r="R77" s="449"/>
      <c r="S77" s="449"/>
      <c r="T77" s="449"/>
      <c r="U77" s="449"/>
      <c r="V77" s="449"/>
      <c r="W77" s="449"/>
      <c r="X77" s="449"/>
      <c r="Y77" s="449"/>
      <c r="Z77" s="449"/>
    </row>
    <row r="78" spans="2:100" ht="16.5" customHeight="1" x14ac:dyDescent="0.3">
      <c r="B78" s="541"/>
      <c r="E78" s="564" t="s">
        <v>923</v>
      </c>
      <c r="F78" s="449"/>
      <c r="G78" s="449"/>
      <c r="H78" s="449"/>
      <c r="I78" s="449"/>
      <c r="J78" s="449"/>
      <c r="K78" s="449"/>
      <c r="L78" s="449"/>
      <c r="M78" s="449"/>
      <c r="N78" s="449"/>
      <c r="O78" s="449"/>
      <c r="P78" s="449"/>
      <c r="Q78" s="449"/>
      <c r="R78" s="449"/>
      <c r="S78" s="449"/>
      <c r="T78" s="449"/>
      <c r="U78" s="449"/>
      <c r="V78" s="449"/>
      <c r="W78" s="449"/>
      <c r="X78" s="449"/>
      <c r="Y78" s="449"/>
      <c r="Z78" s="449"/>
    </row>
    <row r="79" spans="2:100" ht="16.5" customHeight="1" x14ac:dyDescent="0.3">
      <c r="B79" s="541"/>
      <c r="E79" s="451"/>
      <c r="F79" s="449"/>
      <c r="G79" s="449"/>
      <c r="H79" s="449"/>
      <c r="I79" s="449"/>
      <c r="J79" s="449"/>
      <c r="K79" s="449"/>
      <c r="L79" s="449"/>
      <c r="M79" s="449"/>
      <c r="N79" s="449"/>
      <c r="O79" s="449"/>
      <c r="P79" s="449"/>
      <c r="Q79" s="449"/>
      <c r="R79" s="449"/>
      <c r="S79" s="449"/>
      <c r="T79" s="449"/>
      <c r="U79" s="449"/>
      <c r="V79" s="449"/>
      <c r="W79" s="449"/>
      <c r="X79" s="449"/>
      <c r="Y79" s="449"/>
      <c r="Z79" s="449"/>
    </row>
    <row r="80" spans="2:100" ht="16.5" customHeight="1" x14ac:dyDescent="0.3">
      <c r="B80" s="541"/>
      <c r="E80" s="750" t="s">
        <v>1010</v>
      </c>
      <c r="F80" s="449"/>
      <c r="G80" s="449"/>
      <c r="H80" s="449"/>
      <c r="I80" s="449"/>
      <c r="J80" s="449"/>
      <c r="K80" s="449"/>
      <c r="L80" s="449"/>
      <c r="M80" s="449"/>
      <c r="N80" s="449"/>
      <c r="O80" s="449"/>
      <c r="P80" s="449"/>
      <c r="Q80" s="449"/>
      <c r="R80" s="449"/>
      <c r="S80" s="449"/>
      <c r="T80" s="449"/>
      <c r="U80" s="449"/>
      <c r="V80" s="449"/>
      <c r="W80" s="449"/>
      <c r="X80" s="449"/>
      <c r="Y80" s="449"/>
      <c r="Z80" s="449"/>
    </row>
    <row r="81" spans="2:26" ht="16.5" customHeight="1" x14ac:dyDescent="0.3">
      <c r="B81" s="541"/>
      <c r="E81" s="563"/>
      <c r="F81" s="449"/>
      <c r="G81" s="449"/>
      <c r="H81" s="449"/>
      <c r="I81" s="449"/>
      <c r="J81" s="449"/>
      <c r="K81" s="449"/>
      <c r="L81" s="449"/>
      <c r="M81" s="449"/>
      <c r="N81" s="449"/>
      <c r="O81" s="449"/>
      <c r="P81" s="449"/>
      <c r="Q81" s="449"/>
      <c r="R81" s="449"/>
      <c r="S81" s="449"/>
      <c r="T81" s="449"/>
      <c r="U81" s="449"/>
      <c r="V81" s="449"/>
      <c r="W81" s="449"/>
      <c r="X81" s="449"/>
      <c r="Y81" s="449"/>
      <c r="Z81" s="449"/>
    </row>
    <row r="82" spans="2:26" ht="16.5" customHeight="1" x14ac:dyDescent="0.35">
      <c r="B82" s="541"/>
      <c r="E82" s="729" t="s">
        <v>1420</v>
      </c>
      <c r="F82" s="449"/>
      <c r="G82" s="449"/>
      <c r="H82" s="449"/>
      <c r="I82" s="449"/>
      <c r="J82" s="449"/>
      <c r="K82" s="449"/>
      <c r="L82" s="449"/>
      <c r="M82" s="449"/>
      <c r="N82" s="449"/>
      <c r="O82" s="449"/>
      <c r="P82" s="449"/>
      <c r="Q82" s="449"/>
      <c r="R82" s="449"/>
      <c r="S82" s="449"/>
      <c r="T82" s="449"/>
      <c r="U82" s="449"/>
      <c r="V82" s="449"/>
      <c r="W82" s="449"/>
      <c r="X82" s="449"/>
      <c r="Y82" s="449"/>
      <c r="Z82" s="449"/>
    </row>
    <row r="83" spans="2:26" ht="16.5" customHeight="1" x14ac:dyDescent="0.3">
      <c r="B83" s="541"/>
      <c r="E83" s="451"/>
      <c r="F83" s="449"/>
      <c r="G83" s="449"/>
      <c r="H83" s="449"/>
      <c r="I83" s="449"/>
      <c r="J83" s="449"/>
      <c r="K83" s="449"/>
      <c r="L83" s="449"/>
      <c r="M83" s="449"/>
      <c r="N83" s="449"/>
      <c r="O83" s="449"/>
      <c r="P83" s="449"/>
      <c r="Q83" s="449"/>
      <c r="R83" s="449"/>
      <c r="S83" s="449"/>
      <c r="T83" s="449"/>
      <c r="U83" s="449"/>
      <c r="V83" s="449"/>
      <c r="W83" s="449"/>
      <c r="X83" s="449"/>
      <c r="Y83" s="449"/>
      <c r="Z83" s="449"/>
    </row>
    <row r="84" spans="2:26" ht="16.5" customHeight="1" x14ac:dyDescent="0.3">
      <c r="B84" s="541"/>
      <c r="E84" s="451"/>
      <c r="F84" s="449"/>
      <c r="G84" s="731">
        <v>2007</v>
      </c>
      <c r="H84" s="731">
        <v>2008</v>
      </c>
      <c r="I84" s="731">
        <v>2009</v>
      </c>
      <c r="J84" s="731">
        <v>2010</v>
      </c>
      <c r="K84" s="731">
        <v>2011</v>
      </c>
      <c r="L84" s="731">
        <v>2012</v>
      </c>
      <c r="M84" s="731">
        <v>2013</v>
      </c>
      <c r="N84" s="731">
        <v>2014</v>
      </c>
      <c r="O84" s="731">
        <v>2015</v>
      </c>
      <c r="P84" s="731">
        <v>2016</v>
      </c>
      <c r="Q84" s="731">
        <v>2017</v>
      </c>
      <c r="R84" s="731">
        <v>2018</v>
      </c>
      <c r="S84" s="731">
        <v>2019</v>
      </c>
      <c r="T84" s="731">
        <v>2020</v>
      </c>
      <c r="U84" s="731">
        <v>2021</v>
      </c>
      <c r="V84" s="731">
        <v>2022</v>
      </c>
      <c r="W84" s="449"/>
      <c r="X84" s="449"/>
      <c r="Y84" s="449"/>
      <c r="Z84" s="449"/>
    </row>
    <row r="85" spans="2:26" ht="16.5" customHeight="1" x14ac:dyDescent="0.3">
      <c r="B85" s="541"/>
      <c r="E85" s="305" t="s">
        <v>930</v>
      </c>
      <c r="F85" s="746" t="s">
        <v>1217</v>
      </c>
      <c r="G85" s="720">
        <v>2.3839999999999999</v>
      </c>
      <c r="H85" s="720">
        <v>2.383003</v>
      </c>
      <c r="I85" s="720">
        <v>2.3820000000000001</v>
      </c>
      <c r="J85" s="720">
        <v>2.3740000000000001</v>
      </c>
      <c r="K85" s="720">
        <v>2.282</v>
      </c>
      <c r="L85" s="720">
        <v>2.2759999999999998</v>
      </c>
      <c r="M85" s="720">
        <v>2.2810000000000001</v>
      </c>
      <c r="N85" s="720">
        <v>2.2799999999999998</v>
      </c>
      <c r="O85" s="720">
        <v>2.2789999999999999</v>
      </c>
      <c r="P85" s="720">
        <v>2.2690000000000001</v>
      </c>
      <c r="Q85" s="720">
        <v>2.2509999999999999</v>
      </c>
      <c r="R85" s="720">
        <v>2.2269999999999999</v>
      </c>
      <c r="S85" s="747" t="s">
        <v>139</v>
      </c>
      <c r="T85" s="747" t="s">
        <v>139</v>
      </c>
      <c r="U85" s="747" t="s">
        <v>139</v>
      </c>
      <c r="V85" s="747" t="s">
        <v>139</v>
      </c>
      <c r="W85" s="449"/>
      <c r="X85" s="449"/>
      <c r="Y85" s="449"/>
      <c r="Z85" s="449"/>
    </row>
    <row r="86" spans="2:26" ht="16.5" customHeight="1" x14ac:dyDescent="0.3">
      <c r="B86" s="541"/>
      <c r="E86" s="303"/>
      <c r="F86" s="746" t="s">
        <v>1218</v>
      </c>
      <c r="G86" s="720">
        <v>2.39</v>
      </c>
      <c r="H86" s="720">
        <v>2.389745</v>
      </c>
      <c r="I86" s="720">
        <v>2.3889999999999998</v>
      </c>
      <c r="J86" s="720">
        <v>2.3879999999999999</v>
      </c>
      <c r="K86" s="720">
        <v>2.2970000000000002</v>
      </c>
      <c r="L86" s="720">
        <v>2.2919999999999998</v>
      </c>
      <c r="M86" s="720">
        <v>2.2959999999999998</v>
      </c>
      <c r="N86" s="720">
        <v>2.2959999999999998</v>
      </c>
      <c r="O86" s="720">
        <v>2.2959999999999998</v>
      </c>
      <c r="P86" s="720">
        <v>2.2869999999999999</v>
      </c>
      <c r="Q86" s="720">
        <v>2.27</v>
      </c>
      <c r="R86" s="720">
        <v>2.2469999999999999</v>
      </c>
      <c r="S86" s="747" t="s">
        <v>139</v>
      </c>
      <c r="T86" s="747" t="s">
        <v>139</v>
      </c>
      <c r="U86" s="747" t="s">
        <v>139</v>
      </c>
      <c r="V86" s="747" t="s">
        <v>139</v>
      </c>
      <c r="W86" s="449"/>
      <c r="X86" s="449"/>
      <c r="Y86" s="449"/>
      <c r="Z86" s="449"/>
    </row>
    <row r="87" spans="2:26" ht="16.5" customHeight="1" x14ac:dyDescent="0.3">
      <c r="B87" s="541"/>
      <c r="E87" s="303"/>
      <c r="F87" s="746" t="s">
        <v>1219</v>
      </c>
      <c r="G87" s="720">
        <v>2.371</v>
      </c>
      <c r="H87" s="720">
        <v>2.3711449999999998</v>
      </c>
      <c r="I87" s="720">
        <v>2.371</v>
      </c>
      <c r="J87" s="720">
        <v>2.371</v>
      </c>
      <c r="K87" s="720">
        <v>2.2799999999999998</v>
      </c>
      <c r="L87" s="720">
        <v>2.2749999999999999</v>
      </c>
      <c r="M87" s="720">
        <v>2.2799999999999998</v>
      </c>
      <c r="N87" s="720">
        <v>2.2789999999999999</v>
      </c>
      <c r="O87" s="720">
        <v>2.2799999999999998</v>
      </c>
      <c r="P87" s="720">
        <v>2.2709999999999999</v>
      </c>
      <c r="Q87" s="720">
        <v>2.2530000000000001</v>
      </c>
      <c r="R87" s="720">
        <v>2.23</v>
      </c>
      <c r="S87" s="747" t="s">
        <v>139</v>
      </c>
      <c r="T87" s="747" t="s">
        <v>139</v>
      </c>
      <c r="U87" s="747" t="s">
        <v>139</v>
      </c>
      <c r="V87" s="747" t="s">
        <v>139</v>
      </c>
      <c r="W87" s="449"/>
      <c r="X87" s="449"/>
      <c r="Y87" s="449"/>
      <c r="Z87" s="449"/>
    </row>
    <row r="88" spans="2:26" ht="16.5" customHeight="1" x14ac:dyDescent="0.3">
      <c r="B88" s="541"/>
      <c r="E88" s="306"/>
      <c r="F88" s="746" t="s">
        <v>1220</v>
      </c>
      <c r="G88" s="720">
        <v>2.4830000000000001</v>
      </c>
      <c r="H88" s="720">
        <v>2.4750290000000001</v>
      </c>
      <c r="I88" s="720">
        <v>2.4689999999999999</v>
      </c>
      <c r="J88" s="720">
        <v>2.4660000000000002</v>
      </c>
      <c r="K88" s="720">
        <v>2.375</v>
      </c>
      <c r="L88" s="720">
        <v>2.3690000000000002</v>
      </c>
      <c r="M88" s="720">
        <v>2.3730000000000002</v>
      </c>
      <c r="N88" s="720">
        <v>2.3730000000000002</v>
      </c>
      <c r="O88" s="720">
        <v>2.3740000000000001</v>
      </c>
      <c r="P88" s="720">
        <v>2.3639999999999999</v>
      </c>
      <c r="Q88" s="720">
        <v>2.347</v>
      </c>
      <c r="R88" s="720">
        <v>2.3220000000000001</v>
      </c>
      <c r="S88" s="747" t="s">
        <v>139</v>
      </c>
      <c r="T88" s="747" t="s">
        <v>139</v>
      </c>
      <c r="U88" s="747" t="s">
        <v>139</v>
      </c>
      <c r="V88" s="747" t="s">
        <v>139</v>
      </c>
      <c r="W88" s="449"/>
      <c r="X88" s="449"/>
      <c r="Y88" s="449"/>
      <c r="Z88" s="449"/>
    </row>
    <row r="89" spans="2:26" ht="16.5" customHeight="1" x14ac:dyDescent="0.3">
      <c r="B89" s="541"/>
      <c r="E89" s="305" t="s">
        <v>931</v>
      </c>
      <c r="F89" s="746" t="s">
        <v>1217</v>
      </c>
      <c r="G89" s="307" t="s">
        <v>139</v>
      </c>
      <c r="H89" s="307" t="s">
        <v>139</v>
      </c>
      <c r="I89" s="307" t="s">
        <v>139</v>
      </c>
      <c r="J89" s="307" t="s">
        <v>139</v>
      </c>
      <c r="K89" s="307" t="s">
        <v>139</v>
      </c>
      <c r="L89" s="307" t="s">
        <v>139</v>
      </c>
      <c r="M89" s="307" t="s">
        <v>139</v>
      </c>
      <c r="N89" s="307" t="s">
        <v>139</v>
      </c>
      <c r="O89" s="307" t="s">
        <v>139</v>
      </c>
      <c r="P89" s="307" t="s">
        <v>139</v>
      </c>
      <c r="Q89" s="307" t="s">
        <v>139</v>
      </c>
      <c r="R89" s="307" t="s">
        <v>139</v>
      </c>
      <c r="S89" s="720">
        <v>2.25</v>
      </c>
      <c r="T89" s="720">
        <v>2.25</v>
      </c>
      <c r="U89" s="720">
        <v>2.2490000000000001</v>
      </c>
      <c r="V89" s="720">
        <v>2.25</v>
      </c>
      <c r="W89" s="449"/>
      <c r="X89" s="449"/>
      <c r="Y89" s="449"/>
      <c r="Z89" s="449"/>
    </row>
    <row r="90" spans="2:26" ht="16.5" customHeight="1" x14ac:dyDescent="0.3">
      <c r="B90" s="541"/>
      <c r="E90" s="303"/>
      <c r="F90" s="746" t="s">
        <v>1218</v>
      </c>
      <c r="G90" s="307" t="s">
        <v>139</v>
      </c>
      <c r="H90" s="307" t="s">
        <v>139</v>
      </c>
      <c r="I90" s="307" t="s">
        <v>139</v>
      </c>
      <c r="J90" s="307" t="s">
        <v>139</v>
      </c>
      <c r="K90" s="307" t="s">
        <v>139</v>
      </c>
      <c r="L90" s="307" t="s">
        <v>139</v>
      </c>
      <c r="M90" s="307" t="s">
        <v>139</v>
      </c>
      <c r="N90" s="307" t="s">
        <v>139</v>
      </c>
      <c r="O90" s="307" t="s">
        <v>139</v>
      </c>
      <c r="P90" s="307" t="s">
        <v>139</v>
      </c>
      <c r="Q90" s="307" t="s">
        <v>139</v>
      </c>
      <c r="R90" s="307" t="s">
        <v>139</v>
      </c>
      <c r="S90" s="720">
        <v>2.2690000000000001</v>
      </c>
      <c r="T90" s="720">
        <v>2.266</v>
      </c>
      <c r="U90" s="720">
        <v>2.2650000000000001</v>
      </c>
      <c r="V90" s="720">
        <v>2.2650000000000001</v>
      </c>
      <c r="W90" s="449"/>
      <c r="X90" s="449"/>
      <c r="Y90" s="449"/>
      <c r="Z90" s="449"/>
    </row>
    <row r="91" spans="2:26" ht="16.5" customHeight="1" x14ac:dyDescent="0.3">
      <c r="B91" s="541"/>
      <c r="E91" s="303"/>
      <c r="F91" s="746" t="s">
        <v>1219</v>
      </c>
      <c r="G91" s="307" t="s">
        <v>139</v>
      </c>
      <c r="H91" s="307" t="s">
        <v>139</v>
      </c>
      <c r="I91" s="307" t="s">
        <v>139</v>
      </c>
      <c r="J91" s="307" t="s">
        <v>139</v>
      </c>
      <c r="K91" s="307" t="s">
        <v>139</v>
      </c>
      <c r="L91" s="307" t="s">
        <v>139</v>
      </c>
      <c r="M91" s="307" t="s">
        <v>139</v>
      </c>
      <c r="N91" s="307" t="s">
        <v>139</v>
      </c>
      <c r="O91" s="307" t="s">
        <v>139</v>
      </c>
      <c r="P91" s="307" t="s">
        <v>139</v>
      </c>
      <c r="Q91" s="307" t="s">
        <v>139</v>
      </c>
      <c r="R91" s="307" t="s">
        <v>139</v>
      </c>
      <c r="S91" s="720">
        <v>2.2530000000000001</v>
      </c>
      <c r="T91" s="720">
        <v>2.2530000000000001</v>
      </c>
      <c r="U91" s="720">
        <v>2.2530000000000001</v>
      </c>
      <c r="V91" s="720">
        <v>2.2530000000000001</v>
      </c>
      <c r="W91" s="449"/>
      <c r="X91" s="449"/>
      <c r="Y91" s="449"/>
      <c r="Z91" s="449"/>
    </row>
    <row r="92" spans="2:26" ht="16.5" customHeight="1" x14ac:dyDescent="0.3">
      <c r="B92" s="541"/>
      <c r="E92" s="303"/>
      <c r="F92" s="746" t="s">
        <v>1220</v>
      </c>
      <c r="G92" s="307" t="s">
        <v>139</v>
      </c>
      <c r="H92" s="307" t="s">
        <v>139</v>
      </c>
      <c r="I92" s="307" t="s">
        <v>139</v>
      </c>
      <c r="J92" s="307" t="s">
        <v>139</v>
      </c>
      <c r="K92" s="307" t="s">
        <v>139</v>
      </c>
      <c r="L92" s="307" t="s">
        <v>139</v>
      </c>
      <c r="M92" s="307" t="s">
        <v>139</v>
      </c>
      <c r="N92" s="307" t="s">
        <v>139</v>
      </c>
      <c r="O92" s="307" t="s">
        <v>139</v>
      </c>
      <c r="P92" s="307" t="s">
        <v>139</v>
      </c>
      <c r="Q92" s="307" t="s">
        <v>139</v>
      </c>
      <c r="R92" s="307" t="s">
        <v>139</v>
      </c>
      <c r="S92" s="720">
        <v>2.3460000000000001</v>
      </c>
      <c r="T92" s="720">
        <v>2.3439999999999999</v>
      </c>
      <c r="U92" s="720">
        <v>2.343</v>
      </c>
      <c r="V92" s="720">
        <v>2.3420000000000001</v>
      </c>
      <c r="W92" s="449"/>
      <c r="X92" s="449"/>
      <c r="Y92" s="449"/>
      <c r="Z92" s="449"/>
    </row>
    <row r="93" spans="2:26" ht="16.5" customHeight="1" x14ac:dyDescent="0.3">
      <c r="B93" s="541"/>
      <c r="E93" s="305" t="s">
        <v>932</v>
      </c>
      <c r="F93" s="746" t="s">
        <v>1217</v>
      </c>
      <c r="G93" s="307" t="s">
        <v>139</v>
      </c>
      <c r="H93" s="307" t="s">
        <v>139</v>
      </c>
      <c r="I93" s="307" t="s">
        <v>139</v>
      </c>
      <c r="J93" s="307" t="s">
        <v>139</v>
      </c>
      <c r="K93" s="307" t="s">
        <v>139</v>
      </c>
      <c r="L93" s="307" t="s">
        <v>139</v>
      </c>
      <c r="M93" s="307" t="s">
        <v>139</v>
      </c>
      <c r="N93" s="307" t="s">
        <v>139</v>
      </c>
      <c r="O93" s="307" t="s">
        <v>139</v>
      </c>
      <c r="P93" s="307" t="s">
        <v>139</v>
      </c>
      <c r="Q93" s="307" t="s">
        <v>139</v>
      </c>
      <c r="R93" s="307" t="s">
        <v>139</v>
      </c>
      <c r="S93" s="720">
        <v>2.133</v>
      </c>
      <c r="T93" s="720">
        <v>2.133</v>
      </c>
      <c r="U93" s="720">
        <v>2.1320000000000001</v>
      </c>
      <c r="V93" s="720">
        <v>2.133</v>
      </c>
      <c r="W93" s="449"/>
      <c r="X93" s="449"/>
      <c r="Y93" s="449"/>
      <c r="Z93" s="449"/>
    </row>
    <row r="94" spans="2:26" ht="16.5" customHeight="1" x14ac:dyDescent="0.3">
      <c r="B94" s="541"/>
      <c r="E94" s="303"/>
      <c r="F94" s="746" t="s">
        <v>1218</v>
      </c>
      <c r="G94" s="307" t="s">
        <v>139</v>
      </c>
      <c r="H94" s="307" t="s">
        <v>139</v>
      </c>
      <c r="I94" s="307" t="s">
        <v>139</v>
      </c>
      <c r="J94" s="307" t="s">
        <v>139</v>
      </c>
      <c r="K94" s="307" t="s">
        <v>139</v>
      </c>
      <c r="L94" s="307" t="s">
        <v>139</v>
      </c>
      <c r="M94" s="307" t="s">
        <v>139</v>
      </c>
      <c r="N94" s="307" t="s">
        <v>139</v>
      </c>
      <c r="O94" s="307" t="s">
        <v>139</v>
      </c>
      <c r="P94" s="307" t="s">
        <v>139</v>
      </c>
      <c r="Q94" s="307" t="s">
        <v>139</v>
      </c>
      <c r="R94" s="307" t="s">
        <v>139</v>
      </c>
      <c r="S94" s="720">
        <v>2.1520000000000001</v>
      </c>
      <c r="T94" s="720">
        <v>2.149</v>
      </c>
      <c r="U94" s="720">
        <v>2.1480000000000001</v>
      </c>
      <c r="V94" s="720">
        <v>2.1480000000000001</v>
      </c>
      <c r="W94" s="449"/>
      <c r="X94" s="449"/>
      <c r="Y94" s="449"/>
      <c r="Z94" s="449"/>
    </row>
    <row r="95" spans="2:26" ht="16.5" customHeight="1" x14ac:dyDescent="0.3">
      <c r="B95" s="541"/>
      <c r="E95" s="303"/>
      <c r="F95" s="746" t="s">
        <v>1219</v>
      </c>
      <c r="G95" s="307" t="s">
        <v>139</v>
      </c>
      <c r="H95" s="307" t="s">
        <v>139</v>
      </c>
      <c r="I95" s="307" t="s">
        <v>139</v>
      </c>
      <c r="J95" s="307" t="s">
        <v>139</v>
      </c>
      <c r="K95" s="307" t="s">
        <v>139</v>
      </c>
      <c r="L95" s="307" t="s">
        <v>139</v>
      </c>
      <c r="M95" s="307" t="s">
        <v>139</v>
      </c>
      <c r="N95" s="307" t="s">
        <v>139</v>
      </c>
      <c r="O95" s="307" t="s">
        <v>139</v>
      </c>
      <c r="P95" s="307" t="s">
        <v>139</v>
      </c>
      <c r="Q95" s="307" t="s">
        <v>139</v>
      </c>
      <c r="R95" s="307" t="s">
        <v>139</v>
      </c>
      <c r="S95" s="720">
        <v>2.1360000000000001</v>
      </c>
      <c r="T95" s="720">
        <v>2.1360000000000001</v>
      </c>
      <c r="U95" s="720">
        <v>2.1360000000000001</v>
      </c>
      <c r="V95" s="720">
        <v>2.1360000000000001</v>
      </c>
      <c r="W95" s="449"/>
      <c r="X95" s="449"/>
      <c r="Y95" s="449"/>
      <c r="Z95" s="449"/>
    </row>
    <row r="96" spans="2:26" ht="16.5" customHeight="1" x14ac:dyDescent="0.3">
      <c r="B96" s="541"/>
      <c r="E96" s="306"/>
      <c r="F96" s="746" t="s">
        <v>1220</v>
      </c>
      <c r="G96" s="307" t="s">
        <v>139</v>
      </c>
      <c r="H96" s="307" t="s">
        <v>139</v>
      </c>
      <c r="I96" s="307" t="s">
        <v>139</v>
      </c>
      <c r="J96" s="307" t="s">
        <v>139</v>
      </c>
      <c r="K96" s="307" t="s">
        <v>139</v>
      </c>
      <c r="L96" s="307" t="s">
        <v>139</v>
      </c>
      <c r="M96" s="307" t="s">
        <v>139</v>
      </c>
      <c r="N96" s="307" t="s">
        <v>139</v>
      </c>
      <c r="O96" s="307" t="s">
        <v>139</v>
      </c>
      <c r="P96" s="307" t="s">
        <v>139</v>
      </c>
      <c r="Q96" s="307" t="s">
        <v>139</v>
      </c>
      <c r="R96" s="307" t="s">
        <v>139</v>
      </c>
      <c r="S96" s="720">
        <v>2.2280000000000002</v>
      </c>
      <c r="T96" s="720">
        <v>2.226</v>
      </c>
      <c r="U96" s="720">
        <v>2.2250000000000001</v>
      </c>
      <c r="V96" s="720">
        <v>2.2240000000000002</v>
      </c>
      <c r="W96" s="449"/>
      <c r="X96" s="449"/>
      <c r="Y96" s="449"/>
      <c r="Z96" s="449"/>
    </row>
    <row r="97" spans="2:26" ht="16.5" customHeight="1" x14ac:dyDescent="0.3">
      <c r="B97" s="541"/>
      <c r="E97" s="305" t="s">
        <v>933</v>
      </c>
      <c r="F97" s="746" t="s">
        <v>1217</v>
      </c>
      <c r="G97" s="307" t="s">
        <v>139</v>
      </c>
      <c r="H97" s="307" t="s">
        <v>139</v>
      </c>
      <c r="I97" s="307" t="s">
        <v>139</v>
      </c>
      <c r="J97" s="307" t="s">
        <v>139</v>
      </c>
      <c r="K97" s="307" t="s">
        <v>139</v>
      </c>
      <c r="L97" s="307" t="s">
        <v>139</v>
      </c>
      <c r="M97" s="307" t="s">
        <v>139</v>
      </c>
      <c r="N97" s="307" t="s">
        <v>139</v>
      </c>
      <c r="O97" s="307" t="s">
        <v>139</v>
      </c>
      <c r="P97" s="307" t="s">
        <v>139</v>
      </c>
      <c r="Q97" s="307" t="s">
        <v>139</v>
      </c>
      <c r="R97" s="307" t="s">
        <v>139</v>
      </c>
      <c r="S97" s="720">
        <v>0.373</v>
      </c>
      <c r="T97" s="720">
        <v>0.373</v>
      </c>
      <c r="U97" s="720">
        <v>0.372</v>
      </c>
      <c r="V97" s="720">
        <v>0.373</v>
      </c>
      <c r="W97" s="449"/>
      <c r="X97" s="449"/>
      <c r="Y97" s="449"/>
      <c r="Z97" s="449"/>
    </row>
    <row r="98" spans="2:26" ht="16.5" customHeight="1" x14ac:dyDescent="0.3">
      <c r="B98" s="541"/>
      <c r="E98" s="303"/>
      <c r="F98" s="746" t="s">
        <v>1218</v>
      </c>
      <c r="G98" s="307" t="s">
        <v>139</v>
      </c>
      <c r="H98" s="307" t="s">
        <v>139</v>
      </c>
      <c r="I98" s="307" t="s">
        <v>139</v>
      </c>
      <c r="J98" s="307" t="s">
        <v>139</v>
      </c>
      <c r="K98" s="307" t="s">
        <v>139</v>
      </c>
      <c r="L98" s="307" t="s">
        <v>139</v>
      </c>
      <c r="M98" s="307" t="s">
        <v>139</v>
      </c>
      <c r="N98" s="307" t="s">
        <v>139</v>
      </c>
      <c r="O98" s="307" t="s">
        <v>139</v>
      </c>
      <c r="P98" s="307" t="s">
        <v>139</v>
      </c>
      <c r="Q98" s="307" t="s">
        <v>139</v>
      </c>
      <c r="R98" s="307" t="s">
        <v>139</v>
      </c>
      <c r="S98" s="720">
        <v>0.39200000000000002</v>
      </c>
      <c r="T98" s="720">
        <v>0.38900000000000001</v>
      </c>
      <c r="U98" s="720">
        <v>0.38800000000000001</v>
      </c>
      <c r="V98" s="720">
        <v>0.38800000000000001</v>
      </c>
      <c r="W98" s="449"/>
      <c r="X98" s="449"/>
      <c r="Y98" s="449"/>
      <c r="Z98" s="449"/>
    </row>
    <row r="99" spans="2:26" ht="16.5" customHeight="1" x14ac:dyDescent="0.3">
      <c r="B99" s="541"/>
      <c r="E99" s="303"/>
      <c r="F99" s="746" t="s">
        <v>1219</v>
      </c>
      <c r="G99" s="307" t="s">
        <v>139</v>
      </c>
      <c r="H99" s="307" t="s">
        <v>139</v>
      </c>
      <c r="I99" s="307" t="s">
        <v>139</v>
      </c>
      <c r="J99" s="307" t="s">
        <v>139</v>
      </c>
      <c r="K99" s="307" t="s">
        <v>139</v>
      </c>
      <c r="L99" s="307" t="s">
        <v>139</v>
      </c>
      <c r="M99" s="307" t="s">
        <v>139</v>
      </c>
      <c r="N99" s="307" t="s">
        <v>139</v>
      </c>
      <c r="O99" s="307" t="s">
        <v>139</v>
      </c>
      <c r="P99" s="307" t="s">
        <v>139</v>
      </c>
      <c r="Q99" s="307" t="s">
        <v>139</v>
      </c>
      <c r="R99" s="307" t="s">
        <v>139</v>
      </c>
      <c r="S99" s="720">
        <v>0.376</v>
      </c>
      <c r="T99" s="720">
        <v>0.376</v>
      </c>
      <c r="U99" s="720">
        <v>0.376</v>
      </c>
      <c r="V99" s="720">
        <v>0.376</v>
      </c>
      <c r="W99" s="449"/>
      <c r="X99" s="449"/>
      <c r="Y99" s="449"/>
      <c r="Z99" s="449"/>
    </row>
    <row r="100" spans="2:26" ht="16.5" customHeight="1" x14ac:dyDescent="0.3">
      <c r="B100" s="541"/>
      <c r="E100" s="306"/>
      <c r="F100" s="746" t="s">
        <v>1220</v>
      </c>
      <c r="G100" s="307" t="s">
        <v>139</v>
      </c>
      <c r="H100" s="307" t="s">
        <v>139</v>
      </c>
      <c r="I100" s="307" t="s">
        <v>139</v>
      </c>
      <c r="J100" s="307" t="s">
        <v>139</v>
      </c>
      <c r="K100" s="307" t="s">
        <v>139</v>
      </c>
      <c r="L100" s="307" t="s">
        <v>139</v>
      </c>
      <c r="M100" s="307" t="s">
        <v>139</v>
      </c>
      <c r="N100" s="307" t="s">
        <v>139</v>
      </c>
      <c r="O100" s="307" t="s">
        <v>139</v>
      </c>
      <c r="P100" s="307" t="s">
        <v>139</v>
      </c>
      <c r="Q100" s="307" t="s">
        <v>139</v>
      </c>
      <c r="R100" s="307" t="s">
        <v>139</v>
      </c>
      <c r="S100" s="720">
        <v>0.46800000000000003</v>
      </c>
      <c r="T100" s="720">
        <v>0.46600000000000003</v>
      </c>
      <c r="U100" s="720">
        <v>0.46500000000000002</v>
      </c>
      <c r="V100" s="720">
        <v>0.46400000000000002</v>
      </c>
      <c r="W100" s="449"/>
      <c r="X100" s="449"/>
      <c r="Y100" s="449"/>
      <c r="Z100" s="449"/>
    </row>
    <row r="101" spans="2:26" ht="16.5" customHeight="1" x14ac:dyDescent="0.3">
      <c r="B101" s="541"/>
      <c r="E101" s="303" t="s">
        <v>934</v>
      </c>
      <c r="F101" s="746" t="s">
        <v>1217</v>
      </c>
      <c r="G101" s="307" t="s">
        <v>139</v>
      </c>
      <c r="H101" s="307" t="s">
        <v>139</v>
      </c>
      <c r="I101" s="307" t="s">
        <v>139</v>
      </c>
      <c r="J101" s="307" t="s">
        <v>139</v>
      </c>
      <c r="K101" s="307" t="s">
        <v>139</v>
      </c>
      <c r="L101" s="307" t="s">
        <v>139</v>
      </c>
      <c r="M101" s="307" t="s">
        <v>139</v>
      </c>
      <c r="N101" s="307" t="s">
        <v>139</v>
      </c>
      <c r="O101" s="307" t="s">
        <v>139</v>
      </c>
      <c r="P101" s="307" t="s">
        <v>139</v>
      </c>
      <c r="Q101" s="307" t="s">
        <v>139</v>
      </c>
      <c r="R101" s="307" t="s">
        <v>139</v>
      </c>
      <c r="S101" s="720">
        <v>2.1000000000000001E-2</v>
      </c>
      <c r="T101" s="720">
        <v>2.1000000000000001E-2</v>
      </c>
      <c r="U101" s="720">
        <v>0.02</v>
      </c>
      <c r="V101" s="720">
        <v>2.1000000000000001E-2</v>
      </c>
      <c r="W101" s="449"/>
      <c r="X101" s="449"/>
      <c r="Y101" s="449"/>
      <c r="Z101" s="449"/>
    </row>
    <row r="102" spans="2:26" ht="16.5" customHeight="1" x14ac:dyDescent="0.3">
      <c r="B102" s="541"/>
      <c r="E102" s="303"/>
      <c r="F102" s="746" t="s">
        <v>1218</v>
      </c>
      <c r="G102" s="307" t="s">
        <v>139</v>
      </c>
      <c r="H102" s="307" t="s">
        <v>139</v>
      </c>
      <c r="I102" s="307" t="s">
        <v>139</v>
      </c>
      <c r="J102" s="307" t="s">
        <v>139</v>
      </c>
      <c r="K102" s="307" t="s">
        <v>139</v>
      </c>
      <c r="L102" s="307" t="s">
        <v>139</v>
      </c>
      <c r="M102" s="307" t="s">
        <v>139</v>
      </c>
      <c r="N102" s="307" t="s">
        <v>139</v>
      </c>
      <c r="O102" s="307" t="s">
        <v>139</v>
      </c>
      <c r="P102" s="307" t="s">
        <v>139</v>
      </c>
      <c r="Q102" s="307" t="s">
        <v>139</v>
      </c>
      <c r="R102" s="307" t="s">
        <v>139</v>
      </c>
      <c r="S102" s="720">
        <v>0.04</v>
      </c>
      <c r="T102" s="720">
        <v>3.6999999999999998E-2</v>
      </c>
      <c r="U102" s="720">
        <v>3.5999999999999997E-2</v>
      </c>
      <c r="V102" s="720">
        <v>3.5999999999999997E-2</v>
      </c>
      <c r="W102" s="449"/>
      <c r="X102" s="449"/>
      <c r="Y102" s="449"/>
      <c r="Z102" s="449"/>
    </row>
    <row r="103" spans="2:26" ht="16.5" customHeight="1" x14ac:dyDescent="0.3">
      <c r="B103" s="541"/>
      <c r="E103" s="303"/>
      <c r="F103" s="746" t="s">
        <v>1219</v>
      </c>
      <c r="G103" s="307" t="s">
        <v>139</v>
      </c>
      <c r="H103" s="307" t="s">
        <v>139</v>
      </c>
      <c r="I103" s="307" t="s">
        <v>139</v>
      </c>
      <c r="J103" s="307" t="s">
        <v>139</v>
      </c>
      <c r="K103" s="307" t="s">
        <v>139</v>
      </c>
      <c r="L103" s="307" t="s">
        <v>139</v>
      </c>
      <c r="M103" s="307" t="s">
        <v>139</v>
      </c>
      <c r="N103" s="307" t="s">
        <v>139</v>
      </c>
      <c r="O103" s="307" t="s">
        <v>139</v>
      </c>
      <c r="P103" s="307" t="s">
        <v>139</v>
      </c>
      <c r="Q103" s="307" t="s">
        <v>139</v>
      </c>
      <c r="R103" s="307" t="s">
        <v>139</v>
      </c>
      <c r="S103" s="720">
        <v>2.4E-2</v>
      </c>
      <c r="T103" s="720">
        <v>2.4E-2</v>
      </c>
      <c r="U103" s="720">
        <v>2.4E-2</v>
      </c>
      <c r="V103" s="720">
        <v>2.4E-2</v>
      </c>
      <c r="W103" s="449"/>
      <c r="X103" s="449"/>
      <c r="Y103" s="449"/>
      <c r="Z103" s="449"/>
    </row>
    <row r="104" spans="2:26" ht="16.5" customHeight="1" x14ac:dyDescent="0.3">
      <c r="B104" s="541"/>
      <c r="E104" s="303"/>
      <c r="F104" s="746" t="s">
        <v>1220</v>
      </c>
      <c r="G104" s="307" t="s">
        <v>139</v>
      </c>
      <c r="H104" s="307" t="s">
        <v>139</v>
      </c>
      <c r="I104" s="307" t="s">
        <v>139</v>
      </c>
      <c r="J104" s="307" t="s">
        <v>139</v>
      </c>
      <c r="K104" s="307" t="s">
        <v>139</v>
      </c>
      <c r="L104" s="307" t="s">
        <v>139</v>
      </c>
      <c r="M104" s="307" t="s">
        <v>139</v>
      </c>
      <c r="N104" s="307" t="s">
        <v>139</v>
      </c>
      <c r="O104" s="307" t="s">
        <v>139</v>
      </c>
      <c r="P104" s="307" t="s">
        <v>139</v>
      </c>
      <c r="Q104" s="307" t="s">
        <v>139</v>
      </c>
      <c r="R104" s="307" t="s">
        <v>139</v>
      </c>
      <c r="S104" s="720">
        <v>0.11600000000000001</v>
      </c>
      <c r="T104" s="720">
        <v>0.114</v>
      </c>
      <c r="U104" s="720">
        <v>0.113</v>
      </c>
      <c r="V104" s="720">
        <v>0.112</v>
      </c>
      <c r="W104" s="449"/>
      <c r="X104" s="449"/>
      <c r="Y104" s="449"/>
      <c r="Z104" s="449"/>
    </row>
    <row r="105" spans="2:26" ht="16.5" customHeight="1" x14ac:dyDescent="0.3">
      <c r="B105" s="541"/>
      <c r="E105" s="305" t="s">
        <v>1222</v>
      </c>
      <c r="F105" s="746" t="s">
        <v>1217</v>
      </c>
      <c r="G105" s="720">
        <v>2.694</v>
      </c>
      <c r="H105" s="720">
        <v>2.694477</v>
      </c>
      <c r="I105" s="720">
        <v>2.6949999999999998</v>
      </c>
      <c r="J105" s="720">
        <v>2.6949999999999998</v>
      </c>
      <c r="K105" s="720">
        <v>2.5449999999999999</v>
      </c>
      <c r="L105" s="720">
        <v>2.52</v>
      </c>
      <c r="M105" s="720">
        <v>2.5950000000000002</v>
      </c>
      <c r="N105" s="720">
        <v>2.593</v>
      </c>
      <c r="O105" s="720">
        <v>2.593</v>
      </c>
      <c r="P105" s="720">
        <v>2.5870000000000002</v>
      </c>
      <c r="Q105" s="720">
        <v>2.569</v>
      </c>
      <c r="R105" s="720">
        <v>2.544</v>
      </c>
      <c r="S105" s="307" t="s">
        <v>139</v>
      </c>
      <c r="T105" s="307" t="s">
        <v>139</v>
      </c>
      <c r="U105" s="307" t="s">
        <v>139</v>
      </c>
      <c r="V105" s="307" t="s">
        <v>139</v>
      </c>
      <c r="W105" s="449"/>
      <c r="X105" s="449"/>
      <c r="Y105" s="449"/>
      <c r="Z105" s="449"/>
    </row>
    <row r="106" spans="2:26" ht="16.5" customHeight="1" x14ac:dyDescent="0.3">
      <c r="B106" s="541"/>
      <c r="E106" s="303"/>
      <c r="F106" s="746" t="s">
        <v>1218</v>
      </c>
      <c r="G106" s="720">
        <v>2.6789999999999998</v>
      </c>
      <c r="H106" s="720">
        <v>2.679227</v>
      </c>
      <c r="I106" s="720">
        <v>2.6789999999999998</v>
      </c>
      <c r="J106" s="720">
        <v>2.681</v>
      </c>
      <c r="K106" s="720">
        <v>2.5299999999999998</v>
      </c>
      <c r="L106" s="720">
        <v>2.5059999999999998</v>
      </c>
      <c r="M106" s="720">
        <v>2.58</v>
      </c>
      <c r="N106" s="720">
        <v>2.5790000000000002</v>
      </c>
      <c r="O106" s="720">
        <v>2.5790000000000002</v>
      </c>
      <c r="P106" s="720">
        <v>2.5739999999999998</v>
      </c>
      <c r="Q106" s="720">
        <v>2.556</v>
      </c>
      <c r="R106" s="720">
        <v>2.5310000000000001</v>
      </c>
      <c r="S106" s="307" t="s">
        <v>139</v>
      </c>
      <c r="T106" s="307" t="s">
        <v>139</v>
      </c>
      <c r="U106" s="307" t="s">
        <v>139</v>
      </c>
      <c r="V106" s="307" t="s">
        <v>139</v>
      </c>
      <c r="W106" s="449"/>
      <c r="X106" s="449"/>
      <c r="Y106" s="449"/>
      <c r="Z106" s="449"/>
    </row>
    <row r="107" spans="2:26" ht="16.5" customHeight="1" x14ac:dyDescent="0.3">
      <c r="B107" s="541"/>
      <c r="E107" s="303"/>
      <c r="F107" s="746" t="s">
        <v>1219</v>
      </c>
      <c r="G107" s="720">
        <v>2.6749999999999998</v>
      </c>
      <c r="H107" s="720">
        <v>2.6751290000000001</v>
      </c>
      <c r="I107" s="720">
        <v>2.6760000000000002</v>
      </c>
      <c r="J107" s="720">
        <v>2.6779999999999999</v>
      </c>
      <c r="K107" s="720">
        <v>2.5289999999999999</v>
      </c>
      <c r="L107" s="720">
        <v>2.5049999999999999</v>
      </c>
      <c r="M107" s="720">
        <v>2.58</v>
      </c>
      <c r="N107" s="720">
        <v>2.58</v>
      </c>
      <c r="O107" s="720">
        <v>2.58</v>
      </c>
      <c r="P107" s="720">
        <v>2.577</v>
      </c>
      <c r="Q107" s="720">
        <v>2.56</v>
      </c>
      <c r="R107" s="720">
        <v>2.5379999999999998</v>
      </c>
      <c r="S107" s="307" t="s">
        <v>139</v>
      </c>
      <c r="T107" s="307" t="s">
        <v>139</v>
      </c>
      <c r="U107" s="307" t="s">
        <v>139</v>
      </c>
      <c r="V107" s="307" t="s">
        <v>139</v>
      </c>
      <c r="W107" s="449"/>
      <c r="X107" s="449"/>
      <c r="Y107" s="449"/>
      <c r="Z107" s="449"/>
    </row>
    <row r="108" spans="2:26" ht="16.5" customHeight="1" x14ac:dyDescent="0.3">
      <c r="B108" s="541"/>
      <c r="E108" s="305" t="s">
        <v>935</v>
      </c>
      <c r="F108" s="746" t="s">
        <v>1217</v>
      </c>
      <c r="G108" s="307" t="s">
        <v>139</v>
      </c>
      <c r="H108" s="307" t="s">
        <v>139</v>
      </c>
      <c r="I108" s="307" t="s">
        <v>139</v>
      </c>
      <c r="J108" s="307" t="s">
        <v>139</v>
      </c>
      <c r="K108" s="307" t="s">
        <v>139</v>
      </c>
      <c r="L108" s="307" t="s">
        <v>139</v>
      </c>
      <c r="M108" s="307" t="s">
        <v>139</v>
      </c>
      <c r="N108" s="307" t="s">
        <v>139</v>
      </c>
      <c r="O108" s="307" t="s">
        <v>139</v>
      </c>
      <c r="P108" s="307" t="s">
        <v>139</v>
      </c>
      <c r="Q108" s="307" t="s">
        <v>139</v>
      </c>
      <c r="R108" s="307" t="s">
        <v>139</v>
      </c>
      <c r="S108" s="720">
        <v>2.52</v>
      </c>
      <c r="T108" s="720">
        <v>2.52</v>
      </c>
      <c r="U108" s="720">
        <v>2.52</v>
      </c>
      <c r="V108" s="720">
        <v>2.5190000000000001</v>
      </c>
      <c r="W108" s="449"/>
      <c r="X108" s="449"/>
      <c r="Y108" s="449"/>
      <c r="Z108" s="449"/>
    </row>
    <row r="109" spans="2:26" ht="16.5" customHeight="1" x14ac:dyDescent="0.3">
      <c r="B109" s="541"/>
      <c r="E109" s="303"/>
      <c r="F109" s="746" t="s">
        <v>1218</v>
      </c>
      <c r="G109" s="307" t="s">
        <v>139</v>
      </c>
      <c r="H109" s="307" t="s">
        <v>139</v>
      </c>
      <c r="I109" s="307" t="s">
        <v>139</v>
      </c>
      <c r="J109" s="307" t="s">
        <v>139</v>
      </c>
      <c r="K109" s="307" t="s">
        <v>139</v>
      </c>
      <c r="L109" s="307" t="s">
        <v>139</v>
      </c>
      <c r="M109" s="307" t="s">
        <v>139</v>
      </c>
      <c r="N109" s="307" t="s">
        <v>139</v>
      </c>
      <c r="O109" s="307" t="s">
        <v>139</v>
      </c>
      <c r="P109" s="307" t="s">
        <v>139</v>
      </c>
      <c r="Q109" s="307" t="s">
        <v>139</v>
      </c>
      <c r="R109" s="307" t="s">
        <v>139</v>
      </c>
      <c r="S109" s="720">
        <v>2.5059999999999998</v>
      </c>
      <c r="T109" s="720">
        <v>2.5059999999999998</v>
      </c>
      <c r="U109" s="720">
        <v>2.5059999999999998</v>
      </c>
      <c r="V109" s="720">
        <v>2.5049999999999999</v>
      </c>
      <c r="W109" s="449"/>
      <c r="X109" s="449"/>
      <c r="Y109" s="449"/>
      <c r="Z109" s="449"/>
    </row>
    <row r="110" spans="2:26" ht="16.5" customHeight="1" x14ac:dyDescent="0.3">
      <c r="B110" s="541"/>
      <c r="E110" s="303"/>
      <c r="F110" s="746" t="s">
        <v>1219</v>
      </c>
      <c r="G110" s="307" t="s">
        <v>139</v>
      </c>
      <c r="H110" s="307" t="s">
        <v>139</v>
      </c>
      <c r="I110" s="307" t="s">
        <v>139</v>
      </c>
      <c r="J110" s="307" t="s">
        <v>139</v>
      </c>
      <c r="K110" s="307" t="s">
        <v>139</v>
      </c>
      <c r="L110" s="307" t="s">
        <v>139</v>
      </c>
      <c r="M110" s="307" t="s">
        <v>139</v>
      </c>
      <c r="N110" s="307" t="s">
        <v>139</v>
      </c>
      <c r="O110" s="307" t="s">
        <v>139</v>
      </c>
      <c r="P110" s="307" t="s">
        <v>139</v>
      </c>
      <c r="Q110" s="307" t="s">
        <v>139</v>
      </c>
      <c r="R110" s="307" t="s">
        <v>139</v>
      </c>
      <c r="S110" s="720">
        <v>2.5150000000000001</v>
      </c>
      <c r="T110" s="720">
        <v>2.5169999999999999</v>
      </c>
      <c r="U110" s="720">
        <v>2.5179999999999998</v>
      </c>
      <c r="V110" s="720">
        <v>2.5190000000000001</v>
      </c>
      <c r="W110" s="449"/>
      <c r="X110" s="449"/>
      <c r="Y110" s="449"/>
      <c r="Z110" s="449"/>
    </row>
    <row r="111" spans="2:26" ht="16.5" customHeight="1" x14ac:dyDescent="0.3">
      <c r="B111" s="541"/>
      <c r="E111" s="305" t="s">
        <v>936</v>
      </c>
      <c r="F111" s="746" t="s">
        <v>1217</v>
      </c>
      <c r="G111" s="307" t="s">
        <v>139</v>
      </c>
      <c r="H111" s="307" t="s">
        <v>139</v>
      </c>
      <c r="I111" s="307" t="s">
        <v>139</v>
      </c>
      <c r="J111" s="307" t="s">
        <v>139</v>
      </c>
      <c r="K111" s="307" t="s">
        <v>139</v>
      </c>
      <c r="L111" s="307" t="s">
        <v>139</v>
      </c>
      <c r="M111" s="307" t="s">
        <v>139</v>
      </c>
      <c r="N111" s="307" t="s">
        <v>139</v>
      </c>
      <c r="O111" s="307" t="s">
        <v>139</v>
      </c>
      <c r="P111" s="307" t="s">
        <v>139</v>
      </c>
      <c r="Q111" s="307" t="s">
        <v>139</v>
      </c>
      <c r="R111" s="307" t="s">
        <v>139</v>
      </c>
      <c r="S111" s="720">
        <v>2.444</v>
      </c>
      <c r="T111" s="720">
        <v>2.444</v>
      </c>
      <c r="U111" s="720">
        <v>2.444</v>
      </c>
      <c r="V111" s="720">
        <v>2.4430000000000001</v>
      </c>
      <c r="W111" s="449"/>
      <c r="X111" s="449"/>
      <c r="Y111" s="449"/>
      <c r="Z111" s="449"/>
    </row>
    <row r="112" spans="2:26" ht="16.5" customHeight="1" x14ac:dyDescent="0.3">
      <c r="B112" s="541"/>
      <c r="E112" s="303"/>
      <c r="F112" s="746" t="s">
        <v>1218</v>
      </c>
      <c r="G112" s="307" t="s">
        <v>139</v>
      </c>
      <c r="H112" s="307" t="s">
        <v>139</v>
      </c>
      <c r="I112" s="307" t="s">
        <v>139</v>
      </c>
      <c r="J112" s="307" t="s">
        <v>139</v>
      </c>
      <c r="K112" s="307" t="s">
        <v>139</v>
      </c>
      <c r="L112" s="307" t="s">
        <v>139</v>
      </c>
      <c r="M112" s="307" t="s">
        <v>139</v>
      </c>
      <c r="N112" s="307" t="s">
        <v>139</v>
      </c>
      <c r="O112" s="307" t="s">
        <v>139</v>
      </c>
      <c r="P112" s="307" t="s">
        <v>139</v>
      </c>
      <c r="Q112" s="307" t="s">
        <v>139</v>
      </c>
      <c r="R112" s="307" t="s">
        <v>139</v>
      </c>
      <c r="S112" s="720">
        <v>2.4300000000000002</v>
      </c>
      <c r="T112" s="720">
        <v>2.4300000000000002</v>
      </c>
      <c r="U112" s="720">
        <v>2.4300000000000002</v>
      </c>
      <c r="V112" s="720">
        <v>2.4289999999999998</v>
      </c>
      <c r="W112" s="449"/>
      <c r="X112" s="449"/>
      <c r="Y112" s="449"/>
      <c r="Z112" s="449"/>
    </row>
    <row r="113" spans="2:26" ht="16.5" customHeight="1" x14ac:dyDescent="0.3">
      <c r="B113" s="541"/>
      <c r="E113" s="303"/>
      <c r="F113" s="746" t="s">
        <v>1219</v>
      </c>
      <c r="G113" s="307" t="s">
        <v>139</v>
      </c>
      <c r="H113" s="307" t="s">
        <v>139</v>
      </c>
      <c r="I113" s="307" t="s">
        <v>139</v>
      </c>
      <c r="J113" s="307" t="s">
        <v>139</v>
      </c>
      <c r="K113" s="307" t="s">
        <v>139</v>
      </c>
      <c r="L113" s="307" t="s">
        <v>139</v>
      </c>
      <c r="M113" s="307" t="s">
        <v>139</v>
      </c>
      <c r="N113" s="307" t="s">
        <v>139</v>
      </c>
      <c r="O113" s="307" t="s">
        <v>139</v>
      </c>
      <c r="P113" s="307" t="s">
        <v>139</v>
      </c>
      <c r="Q113" s="307" t="s">
        <v>139</v>
      </c>
      <c r="R113" s="307" t="s">
        <v>139</v>
      </c>
      <c r="S113" s="720">
        <v>2.4390000000000001</v>
      </c>
      <c r="T113" s="720">
        <v>2.4409999999999998</v>
      </c>
      <c r="U113" s="720">
        <v>2.4420000000000002</v>
      </c>
      <c r="V113" s="720">
        <v>2.4430000000000001</v>
      </c>
      <c r="W113" s="449"/>
      <c r="X113" s="449"/>
      <c r="Y113" s="449"/>
      <c r="Z113" s="449"/>
    </row>
    <row r="114" spans="2:26" ht="16.5" customHeight="1" x14ac:dyDescent="0.3">
      <c r="B114" s="541"/>
      <c r="E114" s="305" t="s">
        <v>937</v>
      </c>
      <c r="F114" s="746" t="s">
        <v>1217</v>
      </c>
      <c r="G114" s="307" t="s">
        <v>139</v>
      </c>
      <c r="H114" s="307" t="s">
        <v>139</v>
      </c>
      <c r="I114" s="307" t="s">
        <v>139</v>
      </c>
      <c r="J114" s="307" t="s">
        <v>139</v>
      </c>
      <c r="K114" s="307" t="s">
        <v>139</v>
      </c>
      <c r="L114" s="307" t="s">
        <v>139</v>
      </c>
      <c r="M114" s="307" t="s">
        <v>139</v>
      </c>
      <c r="N114" s="307" t="s">
        <v>139</v>
      </c>
      <c r="O114" s="307" t="s">
        <v>139</v>
      </c>
      <c r="P114" s="307" t="s">
        <v>139</v>
      </c>
      <c r="Q114" s="307" t="s">
        <v>139</v>
      </c>
      <c r="R114" s="307" t="s">
        <v>139</v>
      </c>
      <c r="S114" s="720">
        <v>2.1920000000000002</v>
      </c>
      <c r="T114" s="720">
        <v>2.1920000000000002</v>
      </c>
      <c r="U114" s="720">
        <v>2.1920000000000002</v>
      </c>
      <c r="V114" s="720">
        <v>2.1909999999999998</v>
      </c>
      <c r="W114" s="449"/>
      <c r="X114" s="449"/>
      <c r="Y114" s="449"/>
      <c r="Z114" s="449"/>
    </row>
    <row r="115" spans="2:26" ht="16.5" customHeight="1" x14ac:dyDescent="0.3">
      <c r="B115" s="541"/>
      <c r="E115" s="303"/>
      <c r="F115" s="746" t="s">
        <v>1218</v>
      </c>
      <c r="G115" s="307" t="s">
        <v>139</v>
      </c>
      <c r="H115" s="307" t="s">
        <v>139</v>
      </c>
      <c r="I115" s="307" t="s">
        <v>139</v>
      </c>
      <c r="J115" s="307" t="s">
        <v>139</v>
      </c>
      <c r="K115" s="307" t="s">
        <v>139</v>
      </c>
      <c r="L115" s="307" t="s">
        <v>139</v>
      </c>
      <c r="M115" s="307" t="s">
        <v>139</v>
      </c>
      <c r="N115" s="307" t="s">
        <v>139</v>
      </c>
      <c r="O115" s="307" t="s">
        <v>139</v>
      </c>
      <c r="P115" s="307" t="s">
        <v>139</v>
      </c>
      <c r="Q115" s="307" t="s">
        <v>139</v>
      </c>
      <c r="R115" s="307" t="s">
        <v>139</v>
      </c>
      <c r="S115" s="720">
        <v>2.1779999999999999</v>
      </c>
      <c r="T115" s="720">
        <v>2.1779999999999999</v>
      </c>
      <c r="U115" s="720">
        <v>2.1779999999999999</v>
      </c>
      <c r="V115" s="720">
        <v>2.177</v>
      </c>
      <c r="W115" s="449"/>
      <c r="X115" s="449"/>
      <c r="Y115" s="449"/>
      <c r="Z115" s="449"/>
    </row>
    <row r="116" spans="2:26" ht="16.5" customHeight="1" x14ac:dyDescent="0.3">
      <c r="B116" s="541"/>
      <c r="E116" s="303"/>
      <c r="F116" s="746" t="s">
        <v>1219</v>
      </c>
      <c r="G116" s="307" t="s">
        <v>139</v>
      </c>
      <c r="H116" s="307" t="s">
        <v>139</v>
      </c>
      <c r="I116" s="307" t="s">
        <v>139</v>
      </c>
      <c r="J116" s="307" t="s">
        <v>139</v>
      </c>
      <c r="K116" s="307" t="s">
        <v>139</v>
      </c>
      <c r="L116" s="307" t="s">
        <v>139</v>
      </c>
      <c r="M116" s="307" t="s">
        <v>139</v>
      </c>
      <c r="N116" s="307" t="s">
        <v>139</v>
      </c>
      <c r="O116" s="307" t="s">
        <v>139</v>
      </c>
      <c r="P116" s="307" t="s">
        <v>139</v>
      </c>
      <c r="Q116" s="307" t="s">
        <v>139</v>
      </c>
      <c r="R116" s="307" t="s">
        <v>139</v>
      </c>
      <c r="S116" s="720">
        <v>2.1869999999999998</v>
      </c>
      <c r="T116" s="720">
        <v>2.1890000000000001</v>
      </c>
      <c r="U116" s="720">
        <v>2.19</v>
      </c>
      <c r="V116" s="720">
        <v>2.1909999999999998</v>
      </c>
      <c r="W116" s="449"/>
      <c r="X116" s="449"/>
      <c r="Y116" s="449"/>
      <c r="Z116" s="449"/>
    </row>
    <row r="117" spans="2:26" ht="16.5" customHeight="1" x14ac:dyDescent="0.3">
      <c r="B117" s="541"/>
      <c r="E117" s="305" t="s">
        <v>938</v>
      </c>
      <c r="F117" s="746" t="s">
        <v>1217</v>
      </c>
      <c r="G117" s="307" t="s">
        <v>139</v>
      </c>
      <c r="H117" s="307" t="s">
        <v>139</v>
      </c>
      <c r="I117" s="307" t="s">
        <v>139</v>
      </c>
      <c r="J117" s="307" t="s">
        <v>139</v>
      </c>
      <c r="K117" s="307" t="s">
        <v>139</v>
      </c>
      <c r="L117" s="307" t="s">
        <v>139</v>
      </c>
      <c r="M117" s="307" t="s">
        <v>139</v>
      </c>
      <c r="N117" s="307" t="s">
        <v>139</v>
      </c>
      <c r="O117" s="307" t="s">
        <v>139</v>
      </c>
      <c r="P117" s="307" t="s">
        <v>139</v>
      </c>
      <c r="Q117" s="307" t="s">
        <v>139</v>
      </c>
      <c r="R117" s="307" t="s">
        <v>139</v>
      </c>
      <c r="S117" s="720">
        <v>1.94</v>
      </c>
      <c r="T117" s="720">
        <v>1.94</v>
      </c>
      <c r="U117" s="720">
        <v>1.94</v>
      </c>
      <c r="V117" s="720">
        <v>1.9390000000000001</v>
      </c>
      <c r="W117" s="449"/>
      <c r="X117" s="449"/>
      <c r="Y117" s="449"/>
      <c r="Z117" s="449"/>
    </row>
    <row r="118" spans="2:26" ht="16.5" customHeight="1" x14ac:dyDescent="0.3">
      <c r="B118" s="541"/>
      <c r="E118" s="303"/>
      <c r="F118" s="746" t="s">
        <v>1218</v>
      </c>
      <c r="G118" s="307" t="s">
        <v>139</v>
      </c>
      <c r="H118" s="307" t="s">
        <v>139</v>
      </c>
      <c r="I118" s="307" t="s">
        <v>139</v>
      </c>
      <c r="J118" s="307" t="s">
        <v>139</v>
      </c>
      <c r="K118" s="307" t="s">
        <v>139</v>
      </c>
      <c r="L118" s="307" t="s">
        <v>139</v>
      </c>
      <c r="M118" s="307" t="s">
        <v>139</v>
      </c>
      <c r="N118" s="307" t="s">
        <v>139</v>
      </c>
      <c r="O118" s="307" t="s">
        <v>139</v>
      </c>
      <c r="P118" s="307" t="s">
        <v>139</v>
      </c>
      <c r="Q118" s="307" t="s">
        <v>139</v>
      </c>
      <c r="R118" s="307" t="s">
        <v>139</v>
      </c>
      <c r="S118" s="720">
        <v>1.9259999999999999</v>
      </c>
      <c r="T118" s="720">
        <v>1.9259999999999999</v>
      </c>
      <c r="U118" s="720">
        <v>1.9259999999999999</v>
      </c>
      <c r="V118" s="720">
        <v>1.925</v>
      </c>
      <c r="W118" s="449"/>
      <c r="X118" s="449"/>
      <c r="Y118" s="449"/>
      <c r="Z118" s="449"/>
    </row>
    <row r="119" spans="2:26" ht="16.5" customHeight="1" x14ac:dyDescent="0.3">
      <c r="B119" s="541"/>
      <c r="E119" s="306"/>
      <c r="F119" s="746" t="s">
        <v>1219</v>
      </c>
      <c r="G119" s="307" t="s">
        <v>139</v>
      </c>
      <c r="H119" s="307" t="s">
        <v>139</v>
      </c>
      <c r="I119" s="307" t="s">
        <v>139</v>
      </c>
      <c r="J119" s="307" t="s">
        <v>139</v>
      </c>
      <c r="K119" s="307" t="s">
        <v>139</v>
      </c>
      <c r="L119" s="307" t="s">
        <v>139</v>
      </c>
      <c r="M119" s="307" t="s">
        <v>139</v>
      </c>
      <c r="N119" s="307" t="s">
        <v>139</v>
      </c>
      <c r="O119" s="307" t="s">
        <v>139</v>
      </c>
      <c r="P119" s="307" t="s">
        <v>139</v>
      </c>
      <c r="Q119" s="307" t="s">
        <v>139</v>
      </c>
      <c r="R119" s="307" t="s">
        <v>139</v>
      </c>
      <c r="S119" s="720">
        <v>1.9350000000000001</v>
      </c>
      <c r="T119" s="720">
        <v>1.9370000000000001</v>
      </c>
      <c r="U119" s="720">
        <v>1.9379999999999999</v>
      </c>
      <c r="V119" s="720">
        <v>1.9390000000000001</v>
      </c>
      <c r="W119" s="449"/>
      <c r="X119" s="449"/>
      <c r="Y119" s="449"/>
      <c r="Z119" s="449"/>
    </row>
    <row r="120" spans="2:26" ht="16.5" customHeight="1" x14ac:dyDescent="0.3">
      <c r="B120" s="541"/>
      <c r="E120" s="305" t="s">
        <v>939</v>
      </c>
      <c r="F120" s="746" t="s">
        <v>1217</v>
      </c>
      <c r="G120" s="307" t="s">
        <v>139</v>
      </c>
      <c r="H120" s="307" t="s">
        <v>139</v>
      </c>
      <c r="I120" s="307" t="s">
        <v>139</v>
      </c>
      <c r="J120" s="307" t="s">
        <v>139</v>
      </c>
      <c r="K120" s="307" t="s">
        <v>139</v>
      </c>
      <c r="L120" s="307" t="s">
        <v>139</v>
      </c>
      <c r="M120" s="307" t="s">
        <v>139</v>
      </c>
      <c r="N120" s="307" t="s">
        <v>139</v>
      </c>
      <c r="O120" s="307" t="s">
        <v>139</v>
      </c>
      <c r="P120" s="307" t="s">
        <v>139</v>
      </c>
      <c r="Q120" s="307" t="s">
        <v>139</v>
      </c>
      <c r="R120" s="307" t="s">
        <v>139</v>
      </c>
      <c r="S120" s="720">
        <v>0.17599999999999999</v>
      </c>
      <c r="T120" s="720">
        <v>0.17599999999999999</v>
      </c>
      <c r="U120" s="720">
        <v>0.17599999999999999</v>
      </c>
      <c r="V120" s="720">
        <v>0.17499999999999999</v>
      </c>
      <c r="W120" s="449"/>
      <c r="X120" s="449"/>
      <c r="Y120" s="449"/>
      <c r="Z120" s="449"/>
    </row>
    <row r="121" spans="2:26" ht="16.5" customHeight="1" x14ac:dyDescent="0.3">
      <c r="B121" s="541"/>
      <c r="E121" s="303"/>
      <c r="F121" s="746" t="s">
        <v>1218</v>
      </c>
      <c r="G121" s="307" t="s">
        <v>139</v>
      </c>
      <c r="H121" s="307" t="s">
        <v>139</v>
      </c>
      <c r="I121" s="307" t="s">
        <v>139</v>
      </c>
      <c r="J121" s="307" t="s">
        <v>139</v>
      </c>
      <c r="K121" s="307" t="s">
        <v>139</v>
      </c>
      <c r="L121" s="307" t="s">
        <v>139</v>
      </c>
      <c r="M121" s="307" t="s">
        <v>139</v>
      </c>
      <c r="N121" s="307" t="s">
        <v>139</v>
      </c>
      <c r="O121" s="307" t="s">
        <v>139</v>
      </c>
      <c r="P121" s="307" t="s">
        <v>139</v>
      </c>
      <c r="Q121" s="307" t="s">
        <v>139</v>
      </c>
      <c r="R121" s="307" t="s">
        <v>139</v>
      </c>
      <c r="S121" s="720">
        <v>0.16200000000000001</v>
      </c>
      <c r="T121" s="720">
        <v>0.16200000000000001</v>
      </c>
      <c r="U121" s="720">
        <v>0.16200000000000001</v>
      </c>
      <c r="V121" s="720">
        <v>0.161</v>
      </c>
      <c r="W121" s="449"/>
      <c r="X121" s="449"/>
      <c r="Y121" s="449"/>
      <c r="Z121" s="449"/>
    </row>
    <row r="122" spans="2:26" ht="16.5" customHeight="1" x14ac:dyDescent="0.3">
      <c r="B122" s="541"/>
      <c r="E122" s="306"/>
      <c r="F122" s="746" t="s">
        <v>1219</v>
      </c>
      <c r="G122" s="307" t="s">
        <v>139</v>
      </c>
      <c r="H122" s="307" t="s">
        <v>139</v>
      </c>
      <c r="I122" s="307" t="s">
        <v>139</v>
      </c>
      <c r="J122" s="307" t="s">
        <v>139</v>
      </c>
      <c r="K122" s="307" t="s">
        <v>139</v>
      </c>
      <c r="L122" s="307" t="s">
        <v>139</v>
      </c>
      <c r="M122" s="307" t="s">
        <v>139</v>
      </c>
      <c r="N122" s="307" t="s">
        <v>139</v>
      </c>
      <c r="O122" s="307" t="s">
        <v>139</v>
      </c>
      <c r="P122" s="307" t="s">
        <v>139</v>
      </c>
      <c r="Q122" s="307" t="s">
        <v>139</v>
      </c>
      <c r="R122" s="307" t="s">
        <v>139</v>
      </c>
      <c r="S122" s="720">
        <v>0.17100000000000001</v>
      </c>
      <c r="T122" s="720">
        <v>0.17299999999999999</v>
      </c>
      <c r="U122" s="720">
        <v>0.17399999999999999</v>
      </c>
      <c r="V122" s="720">
        <v>0.17499999999999999</v>
      </c>
      <c r="W122" s="449"/>
      <c r="X122" s="449"/>
      <c r="Y122" s="449"/>
      <c r="Z122" s="449"/>
    </row>
    <row r="123" spans="2:26" ht="16.5" customHeight="1" x14ac:dyDescent="0.3">
      <c r="B123" s="541"/>
      <c r="E123" s="304" t="s">
        <v>492</v>
      </c>
      <c r="F123" s="746" t="s">
        <v>1217</v>
      </c>
      <c r="G123" s="720">
        <v>1.68</v>
      </c>
      <c r="H123" s="720">
        <v>1.680131</v>
      </c>
      <c r="I123" s="720">
        <v>1.68</v>
      </c>
      <c r="J123" s="720">
        <v>1.68</v>
      </c>
      <c r="K123" s="720">
        <v>1.68</v>
      </c>
      <c r="L123" s="720">
        <v>1.679</v>
      </c>
      <c r="M123" s="720">
        <v>1.679</v>
      </c>
      <c r="N123" s="720">
        <v>1.6779999999999999</v>
      </c>
      <c r="O123" s="720">
        <v>1.665</v>
      </c>
      <c r="P123" s="720">
        <v>1.6639999999999999</v>
      </c>
      <c r="Q123" s="720">
        <v>1.6639999999999999</v>
      </c>
      <c r="R123" s="720">
        <v>1.6639999999999999</v>
      </c>
      <c r="S123" s="720">
        <v>1.663</v>
      </c>
      <c r="T123" s="720">
        <v>1.6619999999999999</v>
      </c>
      <c r="U123" s="720">
        <v>1.6619999999999999</v>
      </c>
      <c r="V123" s="720">
        <v>1.6619999999999999</v>
      </c>
      <c r="W123" s="449"/>
      <c r="X123" s="449"/>
      <c r="Y123" s="449"/>
      <c r="Z123" s="449"/>
    </row>
    <row r="124" spans="2:26" ht="16.5" customHeight="1" x14ac:dyDescent="0.3">
      <c r="B124" s="541"/>
      <c r="E124" s="305" t="s">
        <v>631</v>
      </c>
      <c r="F124" s="746" t="s">
        <v>1217</v>
      </c>
      <c r="G124" s="720">
        <v>2.794</v>
      </c>
      <c r="H124" s="720">
        <v>2.7836419999999999</v>
      </c>
      <c r="I124" s="720">
        <v>2.7549999999999999</v>
      </c>
      <c r="J124" s="720">
        <v>2.79</v>
      </c>
      <c r="K124" s="720">
        <v>2.7890000000000001</v>
      </c>
      <c r="L124" s="720">
        <v>2.77</v>
      </c>
      <c r="M124" s="720">
        <v>2.7719999999999998</v>
      </c>
      <c r="N124" s="720">
        <v>2.7549999999999999</v>
      </c>
      <c r="O124" s="720">
        <v>2.738</v>
      </c>
      <c r="P124" s="720">
        <v>2.7469999999999999</v>
      </c>
      <c r="Q124" s="720">
        <v>2.7469999999999999</v>
      </c>
      <c r="R124" s="720">
        <v>2.7530000000000001</v>
      </c>
      <c r="S124" s="720">
        <v>2.7389999999999999</v>
      </c>
      <c r="T124" s="720">
        <v>2.7639999999999998</v>
      </c>
      <c r="U124" s="720">
        <v>2.7650000000000001</v>
      </c>
      <c r="V124" s="720">
        <v>2.7549999999999999</v>
      </c>
      <c r="W124" s="449"/>
      <c r="X124" s="449"/>
      <c r="Y124" s="449"/>
      <c r="Z124" s="449"/>
    </row>
    <row r="125" spans="2:26" ht="16.5" customHeight="1" x14ac:dyDescent="0.3">
      <c r="B125" s="541"/>
      <c r="E125" s="748"/>
      <c r="F125" s="749" t="s">
        <v>1219</v>
      </c>
      <c r="G125" s="720">
        <v>2.8479999999999999</v>
      </c>
      <c r="H125" s="720">
        <v>2.8304520000000002</v>
      </c>
      <c r="I125" s="720">
        <v>2.8029999999999999</v>
      </c>
      <c r="J125" s="720">
        <v>2.81</v>
      </c>
      <c r="K125" s="720">
        <v>2.8149999999999999</v>
      </c>
      <c r="L125" s="720">
        <v>2.794</v>
      </c>
      <c r="M125" s="720">
        <v>2.7839999999999998</v>
      </c>
      <c r="N125" s="720">
        <v>2.7829999999999999</v>
      </c>
      <c r="O125" s="720">
        <v>2.766</v>
      </c>
      <c r="P125" s="720">
        <v>2.7749999999999999</v>
      </c>
      <c r="Q125" s="720">
        <v>2.774</v>
      </c>
      <c r="R125" s="720">
        <v>2.7810000000000001</v>
      </c>
      <c r="S125" s="720">
        <v>2.7669999999999999</v>
      </c>
      <c r="T125" s="720">
        <v>2.7919999999999998</v>
      </c>
      <c r="U125" s="720">
        <v>2.794</v>
      </c>
      <c r="V125" s="720">
        <v>2.7829999999999999</v>
      </c>
      <c r="W125" s="449"/>
      <c r="X125" s="449"/>
      <c r="Y125" s="449"/>
      <c r="Z125" s="449"/>
    </row>
    <row r="126" spans="2:26" ht="16.5" customHeight="1" x14ac:dyDescent="0.3">
      <c r="B126" s="541"/>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row>
    <row r="127" spans="2:26" ht="16.5" customHeight="1" x14ac:dyDescent="0.3">
      <c r="B127" s="541"/>
      <c r="E127" s="753" t="s">
        <v>762</v>
      </c>
      <c r="F127" s="449"/>
      <c r="G127" s="449"/>
      <c r="H127" s="449"/>
      <c r="I127" s="449"/>
      <c r="J127" s="449"/>
      <c r="K127" s="449"/>
      <c r="L127" s="449"/>
      <c r="M127" s="449"/>
      <c r="N127" s="449"/>
      <c r="O127" s="449"/>
      <c r="P127" s="449"/>
      <c r="Q127" s="449"/>
      <c r="R127" s="449"/>
      <c r="S127" s="449"/>
      <c r="T127" s="449"/>
      <c r="U127" s="449"/>
      <c r="V127" s="449"/>
      <c r="W127" s="449"/>
      <c r="X127" s="449"/>
      <c r="Y127" s="449"/>
      <c r="Z127" s="449"/>
    </row>
    <row r="128" spans="2:26" ht="16.5" customHeight="1" x14ac:dyDescent="0.3">
      <c r="B128" s="541"/>
      <c r="E128" s="754" t="s">
        <v>1422</v>
      </c>
      <c r="F128" s="449"/>
      <c r="G128" s="449"/>
      <c r="H128" s="449"/>
      <c r="I128" s="449"/>
      <c r="J128" s="449"/>
      <c r="K128" s="449"/>
      <c r="L128" s="449"/>
      <c r="M128" s="449"/>
      <c r="N128" s="449"/>
      <c r="O128" s="449"/>
      <c r="P128" s="449"/>
      <c r="Q128" s="449"/>
      <c r="R128" s="449"/>
      <c r="S128" s="449"/>
      <c r="T128" s="449"/>
      <c r="U128" s="449"/>
      <c r="V128" s="449"/>
      <c r="W128" s="449"/>
      <c r="X128" s="449"/>
      <c r="Y128" s="449"/>
      <c r="Z128" s="449"/>
    </row>
    <row r="129" spans="2:26" ht="16.5" customHeight="1" x14ac:dyDescent="0.3">
      <c r="B129" s="541"/>
      <c r="E129" s="751" t="s">
        <v>1409</v>
      </c>
      <c r="F129" s="449"/>
      <c r="G129" s="449"/>
      <c r="H129" s="449"/>
      <c r="I129" s="449"/>
      <c r="J129" s="449"/>
      <c r="K129" s="449"/>
      <c r="L129" s="449"/>
      <c r="M129" s="449"/>
      <c r="N129" s="449"/>
      <c r="O129" s="449"/>
      <c r="P129" s="449"/>
      <c r="Q129" s="449"/>
      <c r="R129" s="449"/>
      <c r="S129" s="449"/>
      <c r="T129" s="449"/>
      <c r="U129" s="449"/>
      <c r="V129" s="449"/>
      <c r="W129" s="449"/>
      <c r="X129" s="449"/>
      <c r="Y129" s="449"/>
      <c r="Z129" s="449"/>
    </row>
    <row r="130" spans="2:26" ht="16.5" customHeight="1" x14ac:dyDescent="0.3">
      <c r="B130" s="541"/>
      <c r="E130" s="753" t="s">
        <v>1433</v>
      </c>
      <c r="F130" s="449"/>
      <c r="G130" s="449"/>
      <c r="H130" s="449"/>
      <c r="I130" s="449"/>
      <c r="J130" s="449"/>
      <c r="K130" s="449"/>
      <c r="L130" s="449"/>
      <c r="M130" s="449"/>
      <c r="N130" s="449"/>
      <c r="O130" s="449"/>
      <c r="P130" s="449"/>
      <c r="Q130" s="449"/>
      <c r="R130" s="449"/>
      <c r="S130" s="449"/>
      <c r="T130" s="449"/>
      <c r="U130" s="449"/>
      <c r="V130" s="449"/>
      <c r="W130" s="449"/>
      <c r="X130" s="449"/>
      <c r="Y130" s="449"/>
      <c r="Z130" s="449"/>
    </row>
    <row r="131" spans="2:26" ht="16.5" customHeight="1" x14ac:dyDescent="0.3">
      <c r="B131" s="541"/>
      <c r="E131" s="726" t="s">
        <v>1434</v>
      </c>
      <c r="F131" s="449"/>
      <c r="G131" s="449"/>
      <c r="H131" s="449"/>
      <c r="I131" s="449"/>
      <c r="J131" s="449"/>
      <c r="K131" s="449"/>
      <c r="L131" s="449"/>
      <c r="M131" s="449"/>
      <c r="N131" s="449"/>
      <c r="O131" s="449"/>
      <c r="P131" s="449"/>
      <c r="Q131" s="449"/>
      <c r="R131" s="449"/>
      <c r="S131" s="449"/>
      <c r="T131" s="449"/>
      <c r="U131" s="449"/>
      <c r="V131" s="449"/>
      <c r="W131" s="449"/>
      <c r="X131" s="449"/>
      <c r="Y131" s="449"/>
      <c r="Z131" s="449"/>
    </row>
    <row r="132" spans="2:26" ht="16.5" customHeight="1" x14ac:dyDescent="0.3">
      <c r="B132" s="541"/>
      <c r="E132" s="752" t="s">
        <v>1423</v>
      </c>
      <c r="F132" s="449"/>
      <c r="G132" s="449"/>
      <c r="H132" s="449"/>
      <c r="I132" s="449"/>
      <c r="J132" s="449"/>
      <c r="K132" s="449"/>
      <c r="L132" s="449"/>
      <c r="M132" s="449"/>
      <c r="N132" s="449"/>
      <c r="O132" s="449"/>
      <c r="P132" s="449"/>
      <c r="Q132" s="449"/>
      <c r="R132" s="449"/>
      <c r="S132" s="449"/>
      <c r="T132" s="449"/>
      <c r="U132" s="449"/>
      <c r="V132" s="449"/>
      <c r="W132" s="449"/>
      <c r="X132" s="449"/>
      <c r="Y132" s="449"/>
      <c r="Z132" s="449"/>
    </row>
    <row r="133" spans="2:26" ht="16.5" customHeight="1" x14ac:dyDescent="0.3">
      <c r="B133" s="541"/>
      <c r="E133" s="755" t="s">
        <v>1424</v>
      </c>
      <c r="F133" s="449"/>
      <c r="G133" s="449"/>
      <c r="H133" s="449"/>
      <c r="I133" s="449"/>
      <c r="J133" s="449"/>
      <c r="K133" s="449"/>
      <c r="L133" s="449"/>
      <c r="M133" s="449"/>
      <c r="N133" s="449"/>
      <c r="O133" s="449"/>
      <c r="P133" s="449"/>
      <c r="Q133" s="449"/>
      <c r="R133" s="449"/>
      <c r="S133" s="449"/>
      <c r="T133" s="449"/>
      <c r="U133" s="449"/>
      <c r="V133" s="449"/>
      <c r="W133" s="449"/>
      <c r="X133" s="449"/>
      <c r="Y133" s="449"/>
      <c r="Z133" s="449"/>
    </row>
    <row r="134" spans="2:26" ht="16.5" customHeight="1" x14ac:dyDescent="0.3">
      <c r="B134" s="541"/>
      <c r="E134" s="756" t="s">
        <v>1435</v>
      </c>
      <c r="F134" s="449"/>
      <c r="G134" s="449"/>
      <c r="H134" s="449"/>
      <c r="I134" s="449"/>
      <c r="J134" s="449"/>
      <c r="K134" s="449"/>
      <c r="L134" s="449"/>
      <c r="M134" s="449"/>
      <c r="N134" s="449"/>
      <c r="O134" s="449"/>
      <c r="P134" s="449"/>
      <c r="Q134" s="449"/>
      <c r="R134" s="449"/>
      <c r="S134" s="449"/>
      <c r="T134" s="449"/>
      <c r="U134" s="449"/>
      <c r="V134" s="449"/>
      <c r="W134" s="449"/>
      <c r="X134" s="449"/>
      <c r="Y134" s="449"/>
      <c r="Z134" s="449"/>
    </row>
    <row r="135" spans="2:26" ht="16.5" customHeight="1" x14ac:dyDescent="0.3">
      <c r="B135" s="541"/>
      <c r="E135" s="753" t="s">
        <v>1425</v>
      </c>
      <c r="F135" s="449"/>
      <c r="G135" s="449"/>
      <c r="H135" s="449"/>
      <c r="I135" s="449"/>
      <c r="J135" s="449"/>
      <c r="K135" s="449"/>
      <c r="L135" s="449"/>
      <c r="M135" s="449"/>
      <c r="N135" s="449"/>
      <c r="O135" s="449"/>
      <c r="P135" s="449"/>
      <c r="Q135" s="449"/>
      <c r="R135" s="449"/>
      <c r="S135" s="449"/>
      <c r="T135" s="449"/>
      <c r="U135" s="449"/>
      <c r="V135" s="449"/>
      <c r="W135" s="449"/>
      <c r="X135" s="449"/>
      <c r="Y135" s="449"/>
      <c r="Z135" s="449"/>
    </row>
    <row r="136" spans="2:26" ht="16.5" customHeight="1" x14ac:dyDescent="0.3">
      <c r="B136" s="541"/>
      <c r="E136" s="754" t="s">
        <v>1426</v>
      </c>
      <c r="F136" s="449"/>
      <c r="G136" s="449"/>
      <c r="H136" s="449"/>
      <c r="I136" s="449"/>
      <c r="J136" s="449"/>
      <c r="K136" s="449"/>
      <c r="L136" s="449"/>
      <c r="M136" s="449"/>
      <c r="N136" s="449"/>
      <c r="O136" s="449"/>
      <c r="P136" s="449"/>
      <c r="Q136" s="449"/>
      <c r="R136" s="449"/>
      <c r="S136" s="449"/>
      <c r="T136" s="449"/>
      <c r="U136" s="449"/>
      <c r="V136" s="449"/>
      <c r="W136" s="449"/>
      <c r="X136" s="449"/>
      <c r="Y136" s="449"/>
      <c r="Z136" s="449"/>
    </row>
    <row r="137" spans="2:26" ht="16.5" customHeight="1" x14ac:dyDescent="0.3">
      <c r="B137" s="541"/>
      <c r="E137" s="751" t="s">
        <v>1409</v>
      </c>
      <c r="F137" s="449"/>
      <c r="G137" s="449"/>
      <c r="H137" s="449"/>
      <c r="I137" s="449"/>
      <c r="J137" s="449"/>
      <c r="K137" s="449"/>
      <c r="L137" s="449"/>
      <c r="M137" s="449"/>
      <c r="N137" s="449"/>
      <c r="O137" s="449"/>
      <c r="P137" s="449"/>
      <c r="Q137" s="449"/>
      <c r="R137" s="449"/>
      <c r="S137" s="449"/>
      <c r="T137" s="449"/>
      <c r="U137" s="449"/>
      <c r="V137" s="449"/>
      <c r="W137" s="449"/>
      <c r="X137" s="449"/>
      <c r="Y137" s="449"/>
      <c r="Z137" s="449"/>
    </row>
    <row r="138" spans="2:26" ht="16.5" customHeight="1" x14ac:dyDescent="0.3">
      <c r="B138" s="541"/>
      <c r="E138" s="753" t="s">
        <v>1436</v>
      </c>
      <c r="F138" s="449"/>
      <c r="G138" s="449"/>
      <c r="H138" s="449"/>
      <c r="I138" s="449"/>
      <c r="J138" s="449"/>
      <c r="K138" s="449"/>
      <c r="L138" s="449"/>
      <c r="M138" s="449"/>
      <c r="N138" s="449"/>
      <c r="O138" s="449"/>
      <c r="P138" s="449"/>
      <c r="Q138" s="449"/>
      <c r="R138" s="449"/>
      <c r="S138" s="449"/>
      <c r="T138" s="449"/>
      <c r="U138" s="449"/>
      <c r="V138" s="449"/>
      <c r="W138" s="449"/>
      <c r="X138" s="449"/>
      <c r="Y138" s="449"/>
      <c r="Z138" s="449"/>
    </row>
    <row r="139" spans="2:26" ht="16.5" customHeight="1" x14ac:dyDescent="0.3">
      <c r="B139" s="541"/>
      <c r="E139" s="726" t="s">
        <v>1437</v>
      </c>
      <c r="F139" s="449"/>
      <c r="G139" s="449"/>
      <c r="H139" s="449"/>
      <c r="I139" s="449"/>
      <c r="J139" s="449"/>
      <c r="K139" s="449"/>
      <c r="L139" s="449"/>
      <c r="M139" s="449"/>
      <c r="N139" s="449"/>
      <c r="O139" s="449"/>
      <c r="P139" s="449"/>
      <c r="Q139" s="449"/>
      <c r="R139" s="449"/>
      <c r="S139" s="449"/>
      <c r="T139" s="449"/>
      <c r="U139" s="449"/>
      <c r="V139" s="449"/>
      <c r="W139" s="449"/>
      <c r="X139" s="449"/>
      <c r="Y139" s="449"/>
      <c r="Z139" s="449"/>
    </row>
    <row r="140" spans="2:26" ht="16.5" customHeight="1" x14ac:dyDescent="0.3">
      <c r="B140" s="541"/>
      <c r="E140" s="726" t="s">
        <v>1438</v>
      </c>
      <c r="F140" s="449"/>
      <c r="G140" s="449"/>
      <c r="H140" s="449"/>
      <c r="I140" s="449"/>
      <c r="J140" s="449"/>
      <c r="K140" s="449"/>
      <c r="L140" s="449"/>
      <c r="M140" s="449"/>
      <c r="N140" s="449"/>
      <c r="O140" s="449"/>
      <c r="P140" s="449"/>
      <c r="Q140" s="449"/>
      <c r="R140" s="449"/>
      <c r="S140" s="449"/>
      <c r="T140" s="449"/>
      <c r="U140" s="449"/>
      <c r="V140" s="449"/>
      <c r="W140" s="449"/>
      <c r="X140" s="449"/>
      <c r="Y140" s="449"/>
      <c r="Z140" s="449"/>
    </row>
    <row r="141" spans="2:26" ht="16.5" customHeight="1" x14ac:dyDescent="0.3">
      <c r="B141" s="541"/>
      <c r="E141" s="757" t="s">
        <v>1439</v>
      </c>
      <c r="F141" s="449"/>
      <c r="G141" s="449"/>
      <c r="H141" s="449"/>
      <c r="I141" s="449"/>
      <c r="J141" s="449"/>
      <c r="K141" s="449"/>
      <c r="L141" s="449"/>
      <c r="M141" s="449"/>
      <c r="N141" s="449"/>
      <c r="O141" s="449"/>
      <c r="P141" s="449"/>
      <c r="Q141" s="449"/>
      <c r="R141" s="449"/>
      <c r="S141" s="449"/>
      <c r="T141" s="449"/>
      <c r="U141" s="449"/>
      <c r="V141" s="449"/>
      <c r="W141" s="449"/>
      <c r="X141" s="449"/>
      <c r="Y141" s="449"/>
      <c r="Z141" s="449"/>
    </row>
    <row r="142" spans="2:26" ht="16.5" customHeight="1" x14ac:dyDescent="0.3">
      <c r="B142" s="541"/>
      <c r="E142" s="757" t="s">
        <v>1440</v>
      </c>
      <c r="F142" s="449"/>
      <c r="G142" s="449"/>
      <c r="H142" s="449"/>
      <c r="I142" s="449"/>
      <c r="J142" s="449"/>
      <c r="K142" s="449"/>
      <c r="L142" s="449"/>
      <c r="M142" s="449"/>
      <c r="N142" s="449"/>
      <c r="O142" s="449"/>
      <c r="P142" s="449"/>
      <c r="Q142" s="449"/>
      <c r="R142" s="449"/>
      <c r="S142" s="449"/>
      <c r="T142" s="449"/>
      <c r="U142" s="449"/>
      <c r="V142" s="449"/>
      <c r="W142" s="449"/>
      <c r="X142" s="449"/>
      <c r="Y142" s="449"/>
      <c r="Z142" s="449"/>
    </row>
    <row r="143" spans="2:26" ht="16.5" customHeight="1" x14ac:dyDescent="0.3">
      <c r="B143" s="541"/>
      <c r="E143" s="757" t="s">
        <v>1441</v>
      </c>
      <c r="F143" s="449"/>
      <c r="G143" s="449"/>
      <c r="H143" s="449"/>
      <c r="I143" s="449"/>
      <c r="J143" s="449"/>
      <c r="K143" s="449"/>
      <c r="L143" s="449"/>
      <c r="M143" s="449"/>
      <c r="N143" s="449"/>
      <c r="O143" s="449"/>
      <c r="P143" s="449"/>
      <c r="Q143" s="449"/>
      <c r="R143" s="449"/>
      <c r="S143" s="449"/>
      <c r="T143" s="449"/>
      <c r="U143" s="449"/>
      <c r="V143" s="449"/>
      <c r="W143" s="449"/>
      <c r="X143" s="449"/>
      <c r="Y143" s="449"/>
      <c r="Z143" s="449"/>
    </row>
    <row r="144" spans="2:26" ht="16.5" customHeight="1" x14ac:dyDescent="0.3">
      <c r="B144" s="541"/>
      <c r="E144" s="757" t="s">
        <v>1442</v>
      </c>
      <c r="F144" s="449"/>
      <c r="G144" s="449"/>
      <c r="H144" s="449"/>
      <c r="I144" s="449"/>
      <c r="J144" s="449"/>
      <c r="K144" s="449"/>
      <c r="L144" s="449"/>
      <c r="M144" s="449"/>
      <c r="N144" s="449"/>
      <c r="O144" s="449"/>
      <c r="P144" s="449"/>
      <c r="Q144" s="449"/>
      <c r="R144" s="449"/>
      <c r="S144" s="449"/>
      <c r="T144" s="449"/>
      <c r="U144" s="449"/>
      <c r="V144" s="449"/>
      <c r="W144" s="449"/>
      <c r="X144" s="449"/>
      <c r="Y144" s="449"/>
      <c r="Z144" s="449"/>
    </row>
    <row r="145" spans="2:26" ht="16.5" customHeight="1" x14ac:dyDescent="0.3">
      <c r="B145" s="541"/>
      <c r="E145" s="726" t="s">
        <v>1427</v>
      </c>
      <c r="F145" s="449"/>
      <c r="G145" s="449"/>
      <c r="H145" s="449"/>
      <c r="I145" s="449"/>
      <c r="J145" s="449"/>
      <c r="K145" s="449"/>
      <c r="L145" s="449"/>
      <c r="M145" s="449"/>
      <c r="N145" s="449"/>
      <c r="O145" s="449"/>
      <c r="P145" s="449"/>
      <c r="Q145" s="449"/>
      <c r="R145" s="449"/>
      <c r="S145" s="449"/>
      <c r="T145" s="449"/>
      <c r="U145" s="449"/>
      <c r="V145" s="449"/>
      <c r="W145" s="449"/>
      <c r="X145" s="449"/>
      <c r="Y145" s="449"/>
      <c r="Z145" s="449"/>
    </row>
    <row r="146" spans="2:26" ht="16.5" customHeight="1" x14ac:dyDescent="0.3">
      <c r="B146" s="541"/>
      <c r="E146" s="753" t="s">
        <v>1428</v>
      </c>
      <c r="F146" s="449"/>
      <c r="G146" s="449"/>
      <c r="H146" s="449"/>
      <c r="I146" s="449"/>
      <c r="J146" s="449"/>
      <c r="K146" s="449"/>
      <c r="L146" s="449"/>
      <c r="M146" s="449"/>
      <c r="N146" s="449"/>
      <c r="O146" s="449"/>
      <c r="P146" s="449"/>
      <c r="Q146" s="449"/>
      <c r="R146" s="449"/>
      <c r="S146" s="449"/>
      <c r="T146" s="449"/>
      <c r="U146" s="449"/>
      <c r="V146" s="449"/>
      <c r="W146" s="449"/>
      <c r="X146" s="449"/>
      <c r="Y146" s="449"/>
      <c r="Z146" s="449"/>
    </row>
    <row r="147" spans="2:26" ht="16.5" customHeight="1" x14ac:dyDescent="0.3">
      <c r="B147" s="541"/>
      <c r="E147" s="726" t="s">
        <v>1443</v>
      </c>
      <c r="F147" s="449"/>
      <c r="G147" s="449"/>
      <c r="H147" s="449"/>
      <c r="I147" s="449"/>
      <c r="J147" s="449"/>
      <c r="K147" s="449"/>
      <c r="L147" s="449"/>
      <c r="M147" s="449"/>
      <c r="N147" s="449"/>
      <c r="O147" s="449"/>
      <c r="P147" s="449"/>
      <c r="Q147" s="449"/>
      <c r="R147" s="449"/>
      <c r="S147" s="449"/>
      <c r="T147" s="449"/>
      <c r="U147" s="449"/>
      <c r="V147" s="449"/>
      <c r="W147" s="449"/>
      <c r="X147" s="449"/>
      <c r="Y147" s="449"/>
      <c r="Z147" s="449"/>
    </row>
    <row r="148" spans="2:26" ht="16.5" customHeight="1" x14ac:dyDescent="0.3">
      <c r="B148" s="541"/>
      <c r="E148" s="726" t="s">
        <v>1444</v>
      </c>
      <c r="F148" s="449"/>
      <c r="G148" s="449"/>
      <c r="H148" s="449"/>
      <c r="I148" s="449"/>
      <c r="J148" s="449"/>
      <c r="K148" s="449"/>
      <c r="L148" s="449"/>
      <c r="M148" s="449"/>
      <c r="N148" s="449"/>
      <c r="O148" s="449"/>
      <c r="P148" s="449"/>
      <c r="Q148" s="449"/>
      <c r="R148" s="449"/>
      <c r="S148" s="449"/>
      <c r="T148" s="449"/>
      <c r="U148" s="449"/>
      <c r="V148" s="449"/>
      <c r="W148" s="449"/>
      <c r="X148" s="449"/>
      <c r="Y148" s="449"/>
      <c r="Z148" s="449"/>
    </row>
    <row r="149" spans="2:26" ht="16.5" customHeight="1" x14ac:dyDescent="0.3">
      <c r="B149" s="541"/>
      <c r="E149" s="755" t="s">
        <v>1429</v>
      </c>
      <c r="F149" s="449"/>
      <c r="G149" s="449"/>
      <c r="H149" s="449"/>
      <c r="I149" s="449"/>
      <c r="J149" s="449"/>
      <c r="K149" s="449"/>
      <c r="L149" s="449"/>
      <c r="M149" s="449"/>
      <c r="N149" s="449"/>
      <c r="O149" s="449"/>
      <c r="P149" s="449"/>
      <c r="Q149" s="449"/>
      <c r="R149" s="449"/>
      <c r="S149" s="449"/>
      <c r="T149" s="449"/>
      <c r="U149" s="449"/>
      <c r="V149" s="449"/>
      <c r="W149" s="449"/>
      <c r="X149" s="449"/>
      <c r="Y149" s="449"/>
      <c r="Z149" s="449"/>
    </row>
    <row r="150" spans="2:26" ht="16.5" customHeight="1" x14ac:dyDescent="0.3">
      <c r="B150" s="541"/>
      <c r="E150" s="753" t="s">
        <v>1445</v>
      </c>
      <c r="F150" s="449"/>
      <c r="G150" s="449"/>
      <c r="H150" s="449"/>
      <c r="I150" s="449"/>
      <c r="J150" s="449"/>
      <c r="K150" s="449"/>
      <c r="L150" s="449"/>
      <c r="M150" s="449"/>
      <c r="N150" s="449"/>
      <c r="O150" s="449"/>
      <c r="P150" s="449"/>
      <c r="Q150" s="449"/>
      <c r="R150" s="449"/>
      <c r="S150" s="449"/>
      <c r="T150" s="449"/>
      <c r="U150" s="449"/>
      <c r="V150" s="449"/>
      <c r="W150" s="449"/>
      <c r="X150" s="449"/>
      <c r="Y150" s="449"/>
      <c r="Z150" s="449"/>
    </row>
    <row r="151" spans="2:26" ht="16.5" customHeight="1" x14ac:dyDescent="0.3">
      <c r="B151" s="541"/>
      <c r="E151" s="754" t="s">
        <v>1430</v>
      </c>
      <c r="F151" s="449"/>
      <c r="G151" s="449"/>
      <c r="H151" s="449"/>
      <c r="I151" s="449"/>
      <c r="J151" s="449"/>
      <c r="K151" s="449"/>
      <c r="L151" s="449"/>
      <c r="M151" s="449"/>
      <c r="N151" s="449"/>
      <c r="O151" s="449"/>
      <c r="P151" s="449"/>
      <c r="Q151" s="449"/>
      <c r="R151" s="449"/>
      <c r="S151" s="449"/>
      <c r="T151" s="449"/>
      <c r="U151" s="449"/>
      <c r="V151" s="449"/>
      <c r="W151" s="449"/>
      <c r="X151" s="449"/>
      <c r="Y151" s="449"/>
      <c r="Z151" s="449"/>
    </row>
    <row r="152" spans="2:26" ht="16.5" customHeight="1" x14ac:dyDescent="0.3">
      <c r="B152" s="541"/>
      <c r="E152" s="751" t="s">
        <v>1412</v>
      </c>
      <c r="F152" s="449"/>
      <c r="G152" s="449"/>
      <c r="H152" s="449"/>
      <c r="I152" s="449"/>
      <c r="J152" s="449"/>
      <c r="K152" s="449"/>
      <c r="L152" s="449"/>
      <c r="M152" s="449"/>
      <c r="N152" s="449"/>
      <c r="O152" s="449"/>
      <c r="P152" s="449"/>
      <c r="Q152" s="449"/>
      <c r="R152" s="449"/>
      <c r="S152" s="449"/>
      <c r="T152" s="449"/>
      <c r="U152" s="449"/>
      <c r="V152" s="449"/>
      <c r="W152" s="449"/>
      <c r="X152" s="449"/>
      <c r="Y152" s="449"/>
      <c r="Z152" s="449"/>
    </row>
    <row r="153" spans="2:26" ht="16.5" customHeight="1" x14ac:dyDescent="0.3">
      <c r="B153" s="541"/>
      <c r="E153" s="757" t="s">
        <v>1446</v>
      </c>
      <c r="F153" s="449"/>
      <c r="G153" s="449"/>
      <c r="H153" s="449"/>
      <c r="I153" s="449"/>
      <c r="J153" s="449"/>
      <c r="K153" s="449"/>
      <c r="L153" s="449"/>
      <c r="M153" s="449"/>
      <c r="N153" s="449"/>
      <c r="O153" s="449"/>
      <c r="P153" s="449"/>
      <c r="Q153" s="449"/>
      <c r="R153" s="449"/>
      <c r="S153" s="449"/>
      <c r="T153" s="449"/>
      <c r="U153" s="449"/>
      <c r="V153" s="449"/>
      <c r="W153" s="449"/>
      <c r="X153" s="449"/>
      <c r="Y153" s="449"/>
      <c r="Z153" s="449"/>
    </row>
    <row r="154" spans="2:26" ht="16.5" customHeight="1" x14ac:dyDescent="0.3">
      <c r="B154" s="541"/>
      <c r="E154" s="757" t="s">
        <v>1419</v>
      </c>
      <c r="F154" s="449"/>
      <c r="G154" s="449"/>
      <c r="H154" s="449"/>
      <c r="I154" s="449"/>
      <c r="J154" s="449"/>
      <c r="K154" s="449"/>
      <c r="L154" s="449"/>
      <c r="M154" s="449"/>
      <c r="N154" s="449"/>
      <c r="O154" s="449"/>
      <c r="P154" s="449"/>
      <c r="Q154" s="449"/>
      <c r="R154" s="449"/>
      <c r="S154" s="449"/>
      <c r="T154" s="449"/>
      <c r="U154" s="449"/>
      <c r="V154" s="449"/>
      <c r="W154" s="449"/>
      <c r="X154" s="449"/>
      <c r="Y154" s="449"/>
      <c r="Z154" s="449"/>
    </row>
    <row r="155" spans="2:26" ht="16.5" customHeight="1" x14ac:dyDescent="0.3">
      <c r="B155" s="541"/>
      <c r="E155" s="753" t="s">
        <v>896</v>
      </c>
      <c r="F155" s="449"/>
      <c r="G155" s="449"/>
      <c r="H155" s="449"/>
      <c r="I155" s="449"/>
      <c r="J155" s="449"/>
      <c r="K155" s="449"/>
      <c r="L155" s="449"/>
      <c r="M155" s="449"/>
      <c r="N155" s="449"/>
      <c r="O155" s="449"/>
      <c r="P155" s="449"/>
      <c r="Q155" s="449"/>
      <c r="R155" s="449"/>
      <c r="S155" s="449"/>
      <c r="T155" s="449"/>
      <c r="U155" s="449"/>
      <c r="V155" s="449"/>
      <c r="W155" s="449"/>
      <c r="X155" s="449"/>
      <c r="Y155" s="449"/>
      <c r="Z155" s="449"/>
    </row>
    <row r="156" spans="2:26" ht="16.5" customHeight="1" x14ac:dyDescent="0.3">
      <c r="B156" s="541"/>
      <c r="E156" s="726" t="s">
        <v>1431</v>
      </c>
      <c r="F156" s="449"/>
      <c r="G156" s="449"/>
      <c r="H156" s="449"/>
      <c r="I156" s="449"/>
      <c r="J156" s="449"/>
      <c r="K156" s="449"/>
      <c r="L156" s="449"/>
      <c r="M156" s="449"/>
      <c r="N156" s="449"/>
      <c r="O156" s="449"/>
      <c r="P156" s="449"/>
      <c r="Q156" s="449"/>
      <c r="R156" s="449"/>
      <c r="S156" s="449"/>
      <c r="T156" s="449"/>
      <c r="U156" s="449"/>
      <c r="V156" s="449"/>
      <c r="W156" s="449"/>
      <c r="X156" s="449"/>
      <c r="Y156" s="449"/>
      <c r="Z156" s="449"/>
    </row>
    <row r="157" spans="2:26" ht="16.5" customHeight="1" x14ac:dyDescent="0.3">
      <c r="B157" s="541"/>
      <c r="E157" s="755" t="s">
        <v>1432</v>
      </c>
      <c r="F157" s="449"/>
      <c r="G157" s="449"/>
      <c r="H157" s="449"/>
      <c r="I157" s="449"/>
      <c r="J157" s="449"/>
      <c r="K157" s="449"/>
      <c r="L157" s="449"/>
      <c r="M157" s="449"/>
      <c r="N157" s="449"/>
      <c r="O157" s="449"/>
      <c r="P157" s="449"/>
      <c r="Q157" s="449"/>
      <c r="R157" s="449"/>
      <c r="S157" s="449"/>
      <c r="T157" s="449"/>
      <c r="U157" s="449"/>
      <c r="V157" s="449"/>
      <c r="W157" s="449"/>
      <c r="X157" s="449"/>
      <c r="Y157" s="449"/>
      <c r="Z157" s="449"/>
    </row>
    <row r="158" spans="2:26" ht="16.5" customHeight="1" x14ac:dyDescent="0.3">
      <c r="B158" s="541"/>
      <c r="E158" s="753" t="s">
        <v>896</v>
      </c>
      <c r="F158" s="449"/>
      <c r="G158" s="449"/>
      <c r="H158" s="449"/>
      <c r="I158" s="449"/>
      <c r="J158" s="449"/>
      <c r="K158" s="449"/>
      <c r="L158" s="449"/>
      <c r="M158" s="449"/>
      <c r="N158" s="449"/>
      <c r="O158" s="449"/>
      <c r="P158" s="449"/>
      <c r="Q158" s="449"/>
      <c r="R158" s="449"/>
      <c r="S158" s="449"/>
      <c r="T158" s="449"/>
      <c r="U158" s="449"/>
      <c r="V158" s="449"/>
      <c r="W158" s="449"/>
      <c r="X158" s="449"/>
      <c r="Y158" s="449"/>
      <c r="Z158" s="449"/>
    </row>
    <row r="159" spans="2:26" ht="16.5" customHeight="1" x14ac:dyDescent="0.3">
      <c r="B159" s="541"/>
      <c r="E159" s="726" t="s">
        <v>1431</v>
      </c>
      <c r="F159" s="449"/>
      <c r="G159" s="449"/>
      <c r="H159" s="449"/>
      <c r="I159" s="449"/>
      <c r="J159" s="449"/>
      <c r="K159" s="449"/>
      <c r="L159" s="449"/>
      <c r="M159" s="449"/>
      <c r="N159" s="449"/>
      <c r="O159" s="449"/>
      <c r="P159" s="449"/>
      <c r="Q159" s="449"/>
      <c r="R159" s="449"/>
      <c r="S159" s="449"/>
      <c r="T159" s="449"/>
      <c r="U159" s="449"/>
      <c r="V159" s="449"/>
      <c r="W159" s="449"/>
      <c r="X159" s="449"/>
      <c r="Y159" s="449"/>
      <c r="Z159" s="449"/>
    </row>
    <row r="160" spans="2:26" ht="16.5" customHeight="1" x14ac:dyDescent="0.3">
      <c r="B160" s="541"/>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row>
    <row r="161" spans="2:54" ht="16.5" customHeight="1" x14ac:dyDescent="0.3">
      <c r="B161" s="541"/>
      <c r="E161" s="729" t="s">
        <v>1244</v>
      </c>
      <c r="F161" s="449"/>
      <c r="G161" s="449"/>
      <c r="H161" s="449"/>
      <c r="I161" s="449"/>
      <c r="J161" s="449"/>
      <c r="K161" s="449"/>
      <c r="L161" s="449"/>
      <c r="M161" s="449"/>
      <c r="N161" s="449"/>
      <c r="O161" s="449"/>
      <c r="P161" s="449"/>
      <c r="Q161" s="449"/>
      <c r="R161" s="449"/>
      <c r="S161" s="449"/>
      <c r="T161" s="449"/>
      <c r="U161" s="449"/>
      <c r="V161" s="449"/>
      <c r="W161" s="449"/>
      <c r="X161" s="449"/>
      <c r="Y161" s="449"/>
      <c r="Z161" s="449"/>
    </row>
    <row r="162" spans="2:54" ht="16.5" customHeight="1" x14ac:dyDescent="0.3">
      <c r="B162" s="541"/>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row>
    <row r="163" spans="2:54" ht="16.5" customHeight="1" x14ac:dyDescent="0.3">
      <c r="B163" s="541"/>
      <c r="E163" s="449"/>
      <c r="F163" s="449"/>
      <c r="G163" s="1062">
        <v>2007</v>
      </c>
      <c r="H163" s="1062"/>
      <c r="I163" s="1062"/>
      <c r="J163" s="1063">
        <v>2008</v>
      </c>
      <c r="K163" s="1064"/>
      <c r="L163" s="1065"/>
      <c r="M163" s="1062">
        <v>2009</v>
      </c>
      <c r="N163" s="1062"/>
      <c r="O163" s="1062"/>
      <c r="P163" s="1062">
        <v>2010</v>
      </c>
      <c r="Q163" s="1062"/>
      <c r="R163" s="1062"/>
      <c r="S163" s="1062">
        <v>2011</v>
      </c>
      <c r="T163" s="1062"/>
      <c r="U163" s="1062"/>
      <c r="V163" s="1062">
        <v>2012</v>
      </c>
      <c r="W163" s="1062"/>
      <c r="X163" s="1062"/>
      <c r="Y163" s="1062">
        <v>2013</v>
      </c>
      <c r="Z163" s="1062"/>
      <c r="AA163" s="1062"/>
      <c r="AB163" s="1062">
        <v>2014</v>
      </c>
      <c r="AC163" s="1062"/>
      <c r="AD163" s="1062"/>
      <c r="AE163" s="1062">
        <v>2015</v>
      </c>
      <c r="AF163" s="1062"/>
      <c r="AG163" s="1062"/>
      <c r="AH163" s="1062">
        <v>2016</v>
      </c>
      <c r="AI163" s="1062"/>
      <c r="AJ163" s="1062"/>
      <c r="AK163" s="1062">
        <v>2017</v>
      </c>
      <c r="AL163" s="1062"/>
      <c r="AM163" s="1062"/>
      <c r="AN163" s="1062">
        <v>2018</v>
      </c>
      <c r="AO163" s="1062"/>
      <c r="AP163" s="1062"/>
      <c r="AQ163" s="1062">
        <v>2019</v>
      </c>
      <c r="AR163" s="1062"/>
      <c r="AS163" s="1062"/>
      <c r="AT163" s="1062">
        <v>2020</v>
      </c>
      <c r="AU163" s="1062"/>
      <c r="AV163" s="1062"/>
      <c r="AW163" s="1062">
        <v>2021</v>
      </c>
      <c r="AX163" s="1062"/>
      <c r="AY163" s="1062"/>
      <c r="AZ163" s="1062">
        <v>2022</v>
      </c>
      <c r="BA163" s="1062"/>
      <c r="BB163" s="1062"/>
    </row>
    <row r="164" spans="2:54" ht="16.5" customHeight="1" x14ac:dyDescent="0.3">
      <c r="B164" s="541"/>
      <c r="E164" s="449"/>
      <c r="F164" s="449"/>
      <c r="G164" s="731" t="s">
        <v>940</v>
      </c>
      <c r="H164" s="731" t="s">
        <v>941</v>
      </c>
      <c r="I164" s="731" t="s">
        <v>942</v>
      </c>
      <c r="J164" s="731" t="s">
        <v>940</v>
      </c>
      <c r="K164" s="731" t="s">
        <v>941</v>
      </c>
      <c r="L164" s="731" t="s">
        <v>942</v>
      </c>
      <c r="M164" s="731" t="s">
        <v>940</v>
      </c>
      <c r="N164" s="731" t="s">
        <v>941</v>
      </c>
      <c r="O164" s="731" t="s">
        <v>942</v>
      </c>
      <c r="P164" s="731" t="s">
        <v>940</v>
      </c>
      <c r="Q164" s="731" t="s">
        <v>941</v>
      </c>
      <c r="R164" s="731" t="s">
        <v>942</v>
      </c>
      <c r="S164" s="731" t="s">
        <v>940</v>
      </c>
      <c r="T164" s="731" t="s">
        <v>941</v>
      </c>
      <c r="U164" s="731" t="s">
        <v>942</v>
      </c>
      <c r="V164" s="731" t="s">
        <v>940</v>
      </c>
      <c r="W164" s="731" t="s">
        <v>941</v>
      </c>
      <c r="X164" s="731" t="s">
        <v>942</v>
      </c>
      <c r="Y164" s="731" t="s">
        <v>940</v>
      </c>
      <c r="Z164" s="731" t="s">
        <v>941</v>
      </c>
      <c r="AA164" s="731" t="s">
        <v>942</v>
      </c>
      <c r="AB164" s="731" t="s">
        <v>940</v>
      </c>
      <c r="AC164" s="731" t="s">
        <v>941</v>
      </c>
      <c r="AD164" s="731" t="s">
        <v>942</v>
      </c>
      <c r="AE164" s="731" t="s">
        <v>940</v>
      </c>
      <c r="AF164" s="731" t="s">
        <v>941</v>
      </c>
      <c r="AG164" s="731" t="s">
        <v>942</v>
      </c>
      <c r="AH164" s="731" t="s">
        <v>940</v>
      </c>
      <c r="AI164" s="731" t="s">
        <v>941</v>
      </c>
      <c r="AJ164" s="731" t="s">
        <v>942</v>
      </c>
      <c r="AK164" s="731" t="s">
        <v>940</v>
      </c>
      <c r="AL164" s="731" t="s">
        <v>941</v>
      </c>
      <c r="AM164" s="731" t="s">
        <v>942</v>
      </c>
      <c r="AN164" s="731" t="s">
        <v>940</v>
      </c>
      <c r="AO164" s="731" t="s">
        <v>941</v>
      </c>
      <c r="AP164" s="731" t="s">
        <v>942</v>
      </c>
      <c r="AQ164" s="731" t="s">
        <v>940</v>
      </c>
      <c r="AR164" s="731" t="s">
        <v>941</v>
      </c>
      <c r="AS164" s="731" t="s">
        <v>942</v>
      </c>
      <c r="AT164" s="731" t="s">
        <v>940</v>
      </c>
      <c r="AU164" s="731" t="s">
        <v>941</v>
      </c>
      <c r="AV164" s="731" t="s">
        <v>942</v>
      </c>
      <c r="AW164" s="731" t="s">
        <v>940</v>
      </c>
      <c r="AX164" s="731" t="s">
        <v>941</v>
      </c>
      <c r="AY164" s="731" t="s">
        <v>942</v>
      </c>
      <c r="AZ164" s="731" t="s">
        <v>940</v>
      </c>
      <c r="BA164" s="731" t="s">
        <v>941</v>
      </c>
      <c r="BB164" s="731" t="s">
        <v>942</v>
      </c>
    </row>
    <row r="165" spans="2:54" ht="16.5" customHeight="1" x14ac:dyDescent="0.3">
      <c r="B165" s="541"/>
      <c r="E165" s="305" t="s">
        <v>930</v>
      </c>
      <c r="F165" s="746" t="s">
        <v>1217</v>
      </c>
      <c r="G165" s="307">
        <v>2.3540000000000001</v>
      </c>
      <c r="H165" s="307">
        <v>0.33600000000000002</v>
      </c>
      <c r="I165" s="307">
        <v>7.9000000000000001E-2</v>
      </c>
      <c r="J165" s="307">
        <v>2.3540000000000001</v>
      </c>
      <c r="K165" s="307">
        <v>0.32600000000000001</v>
      </c>
      <c r="L165" s="307">
        <v>7.4999999999999997E-2</v>
      </c>
      <c r="M165" s="307">
        <v>2.3540000000000001</v>
      </c>
      <c r="N165" s="307">
        <v>0.314</v>
      </c>
      <c r="O165" s="307">
        <v>7.1999999999999995E-2</v>
      </c>
      <c r="P165" s="307">
        <v>2.3540000000000001</v>
      </c>
      <c r="Q165" s="307">
        <v>0.30599999999999999</v>
      </c>
      <c r="R165" s="307">
        <v>4.3999999999999997E-2</v>
      </c>
      <c r="S165" s="307">
        <v>2.262</v>
      </c>
      <c r="T165" s="307">
        <v>0.30599999999999999</v>
      </c>
      <c r="U165" s="307">
        <v>4.2000000000000003E-2</v>
      </c>
      <c r="V165" s="307">
        <v>2.2570000000000001</v>
      </c>
      <c r="W165" s="307">
        <v>0.3</v>
      </c>
      <c r="X165" s="307">
        <v>4.1000000000000002E-2</v>
      </c>
      <c r="Y165" s="307">
        <v>2.262</v>
      </c>
      <c r="Z165" s="307">
        <v>0.29399999999999998</v>
      </c>
      <c r="AA165" s="307">
        <v>3.9E-2</v>
      </c>
      <c r="AB165" s="307">
        <v>2.262</v>
      </c>
      <c r="AC165" s="307">
        <v>0.28799999999999998</v>
      </c>
      <c r="AD165" s="307">
        <v>3.6999999999999998E-2</v>
      </c>
      <c r="AE165" s="307">
        <v>2.262</v>
      </c>
      <c r="AF165" s="307">
        <v>0.27100000000000002</v>
      </c>
      <c r="AG165" s="307">
        <v>3.4000000000000002E-2</v>
      </c>
      <c r="AH165" s="307">
        <v>2.2530000000000001</v>
      </c>
      <c r="AI165" s="307">
        <v>0.26400000000000001</v>
      </c>
      <c r="AJ165" s="307">
        <v>3.1E-2</v>
      </c>
      <c r="AK165" s="307">
        <v>2.2360000000000002</v>
      </c>
      <c r="AL165" s="307">
        <v>0.254</v>
      </c>
      <c r="AM165" s="307">
        <v>2.8000000000000001E-2</v>
      </c>
      <c r="AN165" s="307">
        <v>2.2130000000000001</v>
      </c>
      <c r="AO165" s="307">
        <v>0.251</v>
      </c>
      <c r="AP165" s="307">
        <v>2.8000000000000001E-2</v>
      </c>
      <c r="AQ165" s="307" t="s">
        <v>139</v>
      </c>
      <c r="AR165" s="307" t="s">
        <v>139</v>
      </c>
      <c r="AS165" s="307" t="s">
        <v>139</v>
      </c>
      <c r="AT165" s="307" t="s">
        <v>139</v>
      </c>
      <c r="AU165" s="307" t="s">
        <v>139</v>
      </c>
      <c r="AV165" s="307" t="s">
        <v>139</v>
      </c>
      <c r="AW165" s="307" t="s">
        <v>139</v>
      </c>
      <c r="AX165" s="307" t="s">
        <v>139</v>
      </c>
      <c r="AY165" s="307" t="s">
        <v>139</v>
      </c>
      <c r="AZ165" s="307" t="s">
        <v>139</v>
      </c>
      <c r="BA165" s="307" t="s">
        <v>139</v>
      </c>
      <c r="BB165" s="307" t="s">
        <v>139</v>
      </c>
    </row>
    <row r="166" spans="2:54" ht="16.5" customHeight="1" x14ac:dyDescent="0.3">
      <c r="B166" s="541"/>
      <c r="E166" s="303"/>
      <c r="F166" s="746" t="s">
        <v>1218</v>
      </c>
      <c r="G166" s="307">
        <v>2.3519999999999999</v>
      </c>
      <c r="H166" s="307">
        <v>0.7</v>
      </c>
      <c r="I166" s="307">
        <v>6.9000000000000006E-2</v>
      </c>
      <c r="J166" s="307">
        <v>2.3519999999999999</v>
      </c>
      <c r="K166" s="307">
        <v>0.69499999999999995</v>
      </c>
      <c r="L166" s="307">
        <v>6.9000000000000006E-2</v>
      </c>
      <c r="M166" s="307">
        <v>2.3519999999999999</v>
      </c>
      <c r="N166" s="307">
        <v>0.68600000000000005</v>
      </c>
      <c r="O166" s="307">
        <v>6.8000000000000005E-2</v>
      </c>
      <c r="P166" s="307">
        <v>2.3519999999999999</v>
      </c>
      <c r="Q166" s="307">
        <v>0.68</v>
      </c>
      <c r="R166" s="307">
        <v>6.5000000000000002E-2</v>
      </c>
      <c r="S166" s="307">
        <v>2.2599999999999998</v>
      </c>
      <c r="T166" s="307">
        <v>0.69399999999999995</v>
      </c>
      <c r="U166" s="307">
        <v>6.5000000000000002E-2</v>
      </c>
      <c r="V166" s="307">
        <v>2.2549999999999999</v>
      </c>
      <c r="W166" s="307">
        <v>0.69299999999999995</v>
      </c>
      <c r="X166" s="307">
        <v>6.5000000000000002E-2</v>
      </c>
      <c r="Y166" s="307">
        <v>2.2599999999999998</v>
      </c>
      <c r="Z166" s="307">
        <v>0.68799999999999994</v>
      </c>
      <c r="AA166" s="307">
        <v>6.5000000000000002E-2</v>
      </c>
      <c r="AB166" s="307">
        <v>2.2599999999999998</v>
      </c>
      <c r="AC166" s="307">
        <v>0.68200000000000005</v>
      </c>
      <c r="AD166" s="307">
        <v>6.4000000000000001E-2</v>
      </c>
      <c r="AE166" s="307">
        <v>2.2599999999999998</v>
      </c>
      <c r="AF166" s="307">
        <v>0.67200000000000004</v>
      </c>
      <c r="AG166" s="307">
        <v>6.6000000000000003E-2</v>
      </c>
      <c r="AH166" s="307">
        <v>2.2509999999999999</v>
      </c>
      <c r="AI166" s="307">
        <v>0.67500000000000004</v>
      </c>
      <c r="AJ166" s="307">
        <v>6.6000000000000003E-2</v>
      </c>
      <c r="AK166" s="307">
        <v>2.234</v>
      </c>
      <c r="AL166" s="307">
        <v>0.66400000000000003</v>
      </c>
      <c r="AM166" s="307">
        <v>6.4000000000000001E-2</v>
      </c>
      <c r="AN166" s="307">
        <v>2.2109999999999999</v>
      </c>
      <c r="AO166" s="307">
        <v>0.67400000000000004</v>
      </c>
      <c r="AP166" s="307">
        <v>6.4000000000000001E-2</v>
      </c>
      <c r="AQ166" s="307" t="s">
        <v>139</v>
      </c>
      <c r="AR166" s="307" t="s">
        <v>139</v>
      </c>
      <c r="AS166" s="307" t="s">
        <v>139</v>
      </c>
      <c r="AT166" s="307" t="s">
        <v>139</v>
      </c>
      <c r="AU166" s="307" t="s">
        <v>139</v>
      </c>
      <c r="AV166" s="307" t="s">
        <v>139</v>
      </c>
      <c r="AW166" s="307" t="s">
        <v>139</v>
      </c>
      <c r="AX166" s="307" t="s">
        <v>139</v>
      </c>
      <c r="AY166" s="307" t="s">
        <v>139</v>
      </c>
      <c r="AZ166" s="307" t="s">
        <v>139</v>
      </c>
      <c r="BA166" s="307" t="s">
        <v>139</v>
      </c>
      <c r="BB166" s="307" t="s">
        <v>139</v>
      </c>
    </row>
    <row r="167" spans="2:54" ht="16.5" customHeight="1" x14ac:dyDescent="0.3">
      <c r="B167" s="541"/>
      <c r="E167" s="303"/>
      <c r="F167" s="746" t="s">
        <v>1219</v>
      </c>
      <c r="G167" s="307">
        <v>2.3519999999999999</v>
      </c>
      <c r="H167" s="307">
        <v>0.48499999999999999</v>
      </c>
      <c r="I167" s="307">
        <v>2.1000000000000001E-2</v>
      </c>
      <c r="J167" s="307">
        <v>2.3519999999999999</v>
      </c>
      <c r="K167" s="307">
        <v>0.48499999999999999</v>
      </c>
      <c r="L167" s="307">
        <v>2.1000000000000001E-2</v>
      </c>
      <c r="M167" s="307">
        <v>2.3519999999999999</v>
      </c>
      <c r="N167" s="307">
        <v>0.48399999999999999</v>
      </c>
      <c r="O167" s="307">
        <v>2.1000000000000001E-2</v>
      </c>
      <c r="P167" s="307">
        <v>2.3519999999999999</v>
      </c>
      <c r="Q167" s="307">
        <v>0.49</v>
      </c>
      <c r="R167" s="307">
        <v>2.1000000000000001E-2</v>
      </c>
      <c r="S167" s="307">
        <v>2.2599999999999998</v>
      </c>
      <c r="T167" s="307">
        <v>0.498</v>
      </c>
      <c r="U167" s="307">
        <v>2.1000000000000001E-2</v>
      </c>
      <c r="V167" s="307">
        <v>2.2549999999999999</v>
      </c>
      <c r="W167" s="307">
        <v>0.499</v>
      </c>
      <c r="X167" s="307">
        <v>2.1000000000000001E-2</v>
      </c>
      <c r="Y167" s="307">
        <v>2.2599999999999998</v>
      </c>
      <c r="Z167" s="307">
        <v>0.498</v>
      </c>
      <c r="AA167" s="307">
        <v>2.1000000000000001E-2</v>
      </c>
      <c r="AB167" s="307">
        <v>2.2599999999999998</v>
      </c>
      <c r="AC167" s="307">
        <v>0.496</v>
      </c>
      <c r="AD167" s="307">
        <v>2.1000000000000001E-2</v>
      </c>
      <c r="AE167" s="307">
        <v>2.2599999999999998</v>
      </c>
      <c r="AF167" s="307">
        <v>0.498</v>
      </c>
      <c r="AG167" s="307">
        <v>2.1000000000000001E-2</v>
      </c>
      <c r="AH167" s="307">
        <v>2.2509999999999999</v>
      </c>
      <c r="AI167" s="307">
        <v>0.498</v>
      </c>
      <c r="AJ167" s="307">
        <v>2.1000000000000001E-2</v>
      </c>
      <c r="AK167" s="307">
        <v>2.234</v>
      </c>
      <c r="AL167" s="307">
        <v>0.49099999999999999</v>
      </c>
      <c r="AM167" s="307">
        <v>2.1000000000000001E-2</v>
      </c>
      <c r="AN167" s="307">
        <v>2.2109999999999999</v>
      </c>
      <c r="AO167" s="307">
        <v>0.49199999999999999</v>
      </c>
      <c r="AP167" s="307">
        <v>2.1000000000000001E-2</v>
      </c>
      <c r="AQ167" s="307" t="s">
        <v>139</v>
      </c>
      <c r="AR167" s="307" t="s">
        <v>139</v>
      </c>
      <c r="AS167" s="307" t="s">
        <v>139</v>
      </c>
      <c r="AT167" s="307" t="s">
        <v>139</v>
      </c>
      <c r="AU167" s="307" t="s">
        <v>139</v>
      </c>
      <c r="AV167" s="307" t="s">
        <v>139</v>
      </c>
      <c r="AW167" s="307" t="s">
        <v>139</v>
      </c>
      <c r="AX167" s="307" t="s">
        <v>139</v>
      </c>
      <c r="AY167" s="307" t="s">
        <v>139</v>
      </c>
      <c r="AZ167" s="307" t="s">
        <v>139</v>
      </c>
      <c r="BA167" s="307" t="s">
        <v>139</v>
      </c>
      <c r="BB167" s="307" t="s">
        <v>139</v>
      </c>
    </row>
    <row r="168" spans="2:54" ht="16.5" customHeight="1" x14ac:dyDescent="0.3">
      <c r="B168" s="541"/>
      <c r="E168" s="306"/>
      <c r="F168" s="746" t="s">
        <v>1220</v>
      </c>
      <c r="G168" s="307">
        <v>2.387</v>
      </c>
      <c r="H168" s="307">
        <v>3.0129999999999999</v>
      </c>
      <c r="I168" s="307">
        <v>4.4999999999999998E-2</v>
      </c>
      <c r="J168" s="307">
        <v>2.387</v>
      </c>
      <c r="K168" s="307">
        <v>2.718</v>
      </c>
      <c r="L168" s="307">
        <v>4.4999999999999998E-2</v>
      </c>
      <c r="M168" s="307">
        <v>2.387</v>
      </c>
      <c r="N168" s="307">
        <v>2.52</v>
      </c>
      <c r="O168" s="307">
        <v>4.3999999999999997E-2</v>
      </c>
      <c r="P168" s="307">
        <v>2.387</v>
      </c>
      <c r="Q168" s="307">
        <v>2.4039999999999999</v>
      </c>
      <c r="R168" s="307">
        <v>4.4999999999999998E-2</v>
      </c>
      <c r="S168" s="307">
        <v>2.2959999999999998</v>
      </c>
      <c r="T168" s="307">
        <v>2.3980000000000001</v>
      </c>
      <c r="U168" s="307">
        <v>4.5999999999999999E-2</v>
      </c>
      <c r="V168" s="307">
        <v>2.2909999999999999</v>
      </c>
      <c r="W168" s="307">
        <v>2.3519999999999999</v>
      </c>
      <c r="X168" s="307">
        <v>4.5999999999999999E-2</v>
      </c>
      <c r="Y168" s="307">
        <v>2.2959999999999998</v>
      </c>
      <c r="Z168" s="307">
        <v>2.3319999999999999</v>
      </c>
      <c r="AA168" s="307">
        <v>4.5999999999999999E-2</v>
      </c>
      <c r="AB168" s="307">
        <v>2.2959999999999998</v>
      </c>
      <c r="AC168" s="307">
        <v>2.3010000000000002</v>
      </c>
      <c r="AD168" s="307">
        <v>4.5999999999999999E-2</v>
      </c>
      <c r="AE168" s="307">
        <v>2.2959999999999998</v>
      </c>
      <c r="AF168" s="307">
        <v>2.363</v>
      </c>
      <c r="AG168" s="307">
        <v>4.5999999999999999E-2</v>
      </c>
      <c r="AH168" s="307">
        <v>2.286</v>
      </c>
      <c r="AI168" s="307">
        <v>2.3380000000000001</v>
      </c>
      <c r="AJ168" s="307">
        <v>4.5999999999999999E-2</v>
      </c>
      <c r="AK168" s="307">
        <v>2.27</v>
      </c>
      <c r="AL168" s="307">
        <v>2.3149999999999999</v>
      </c>
      <c r="AM168" s="307">
        <v>4.4999999999999998E-2</v>
      </c>
      <c r="AN168" s="307">
        <v>2.246</v>
      </c>
      <c r="AO168" s="307">
        <v>2.3010000000000002</v>
      </c>
      <c r="AP168" s="307">
        <v>4.4999999999999998E-2</v>
      </c>
      <c r="AQ168" s="307" t="s">
        <v>139</v>
      </c>
      <c r="AR168" s="307" t="s">
        <v>139</v>
      </c>
      <c r="AS168" s="307" t="s">
        <v>139</v>
      </c>
      <c r="AT168" s="307" t="s">
        <v>139</v>
      </c>
      <c r="AU168" s="307" t="s">
        <v>139</v>
      </c>
      <c r="AV168" s="307" t="s">
        <v>139</v>
      </c>
      <c r="AW168" s="307" t="s">
        <v>139</v>
      </c>
      <c r="AX168" s="307" t="s">
        <v>139</v>
      </c>
      <c r="AY168" s="307" t="s">
        <v>139</v>
      </c>
      <c r="AZ168" s="307" t="s">
        <v>139</v>
      </c>
      <c r="BA168" s="307" t="s">
        <v>139</v>
      </c>
      <c r="BB168" s="307" t="s">
        <v>139</v>
      </c>
    </row>
    <row r="169" spans="2:54" ht="16.5" customHeight="1" x14ac:dyDescent="0.3">
      <c r="B169" s="541"/>
      <c r="E169" s="305" t="s">
        <v>931</v>
      </c>
      <c r="F169" s="746" t="s">
        <v>1217</v>
      </c>
      <c r="G169" s="307" t="s">
        <v>139</v>
      </c>
      <c r="H169" s="307" t="s">
        <v>139</v>
      </c>
      <c r="I169" s="307" t="s">
        <v>139</v>
      </c>
      <c r="J169" s="307" t="s">
        <v>139</v>
      </c>
      <c r="K169" s="307" t="s">
        <v>139</v>
      </c>
      <c r="L169" s="307" t="s">
        <v>139</v>
      </c>
      <c r="M169" s="307" t="s">
        <v>139</v>
      </c>
      <c r="N169" s="307" t="s">
        <v>139</v>
      </c>
      <c r="O169" s="307" t="s">
        <v>139</v>
      </c>
      <c r="P169" s="307" t="s">
        <v>139</v>
      </c>
      <c r="Q169" s="307" t="s">
        <v>139</v>
      </c>
      <c r="R169" s="307" t="s">
        <v>139</v>
      </c>
      <c r="S169" s="307" t="s">
        <v>139</v>
      </c>
      <c r="T169" s="307" t="s">
        <v>139</v>
      </c>
      <c r="U169" s="307" t="s">
        <v>139</v>
      </c>
      <c r="V169" s="307" t="s">
        <v>139</v>
      </c>
      <c r="W169" s="307" t="s">
        <v>139</v>
      </c>
      <c r="X169" s="307" t="s">
        <v>139</v>
      </c>
      <c r="Y169" s="307" t="s">
        <v>139</v>
      </c>
      <c r="Z169" s="307" t="s">
        <v>139</v>
      </c>
      <c r="AA169" s="307" t="s">
        <v>139</v>
      </c>
      <c r="AB169" s="307" t="s">
        <v>139</v>
      </c>
      <c r="AC169" s="307" t="s">
        <v>139</v>
      </c>
      <c r="AD169" s="307" t="s">
        <v>139</v>
      </c>
      <c r="AE169" s="307" t="s">
        <v>139</v>
      </c>
      <c r="AF169" s="307" t="s">
        <v>139</v>
      </c>
      <c r="AG169" s="307" t="s">
        <v>139</v>
      </c>
      <c r="AH169" s="307" t="s">
        <v>139</v>
      </c>
      <c r="AI169" s="307" t="s">
        <v>139</v>
      </c>
      <c r="AJ169" s="307" t="s">
        <v>139</v>
      </c>
      <c r="AK169" s="307" t="s">
        <v>139</v>
      </c>
      <c r="AL169" s="307" t="s">
        <v>139</v>
      </c>
      <c r="AM169" s="307" t="s">
        <v>139</v>
      </c>
      <c r="AN169" s="307" t="s">
        <v>139</v>
      </c>
      <c r="AO169" s="307" t="s">
        <v>139</v>
      </c>
      <c r="AP169" s="307" t="s">
        <v>139</v>
      </c>
      <c r="AQ169" s="307">
        <v>2.2360000000000002</v>
      </c>
      <c r="AR169" s="307">
        <v>0.25</v>
      </c>
      <c r="AS169" s="307">
        <v>2.7E-2</v>
      </c>
      <c r="AT169" s="307">
        <v>2.2360000000000002</v>
      </c>
      <c r="AU169" s="307">
        <v>0.245</v>
      </c>
      <c r="AV169" s="307">
        <v>2.5999999999999999E-2</v>
      </c>
      <c r="AW169" s="307">
        <v>2.2360000000000002</v>
      </c>
      <c r="AX169" s="307">
        <v>0.24199999999999999</v>
      </c>
      <c r="AY169" s="307">
        <v>2.5000000000000001E-2</v>
      </c>
      <c r="AZ169" s="307">
        <v>2.2360000000000002</v>
      </c>
      <c r="BA169" s="307">
        <v>0.245</v>
      </c>
      <c r="BB169" s="307">
        <v>2.5999999999999999E-2</v>
      </c>
    </row>
    <row r="170" spans="2:54" ht="16.5" customHeight="1" x14ac:dyDescent="0.3">
      <c r="B170" s="541"/>
      <c r="E170" s="303"/>
      <c r="F170" s="746" t="s">
        <v>1218</v>
      </c>
      <c r="G170" s="307" t="s">
        <v>139</v>
      </c>
      <c r="H170" s="307" t="s">
        <v>139</v>
      </c>
      <c r="I170" s="307" t="s">
        <v>139</v>
      </c>
      <c r="J170" s="307" t="s">
        <v>139</v>
      </c>
      <c r="K170" s="307" t="s">
        <v>139</v>
      </c>
      <c r="L170" s="307" t="s">
        <v>139</v>
      </c>
      <c r="M170" s="307" t="s">
        <v>139</v>
      </c>
      <c r="N170" s="307" t="s">
        <v>139</v>
      </c>
      <c r="O170" s="307" t="s">
        <v>139</v>
      </c>
      <c r="P170" s="307" t="s">
        <v>139</v>
      </c>
      <c r="Q170" s="307" t="s">
        <v>139</v>
      </c>
      <c r="R170" s="307" t="s">
        <v>139</v>
      </c>
      <c r="S170" s="307" t="s">
        <v>139</v>
      </c>
      <c r="T170" s="307" t="s">
        <v>139</v>
      </c>
      <c r="U170" s="307" t="s">
        <v>139</v>
      </c>
      <c r="V170" s="307" t="s">
        <v>139</v>
      </c>
      <c r="W170" s="307" t="s">
        <v>139</v>
      </c>
      <c r="X170" s="307" t="s">
        <v>139</v>
      </c>
      <c r="Y170" s="307" t="s">
        <v>139</v>
      </c>
      <c r="Z170" s="307" t="s">
        <v>139</v>
      </c>
      <c r="AA170" s="307" t="s">
        <v>139</v>
      </c>
      <c r="AB170" s="307" t="s">
        <v>139</v>
      </c>
      <c r="AC170" s="307" t="s">
        <v>139</v>
      </c>
      <c r="AD170" s="307" t="s">
        <v>139</v>
      </c>
      <c r="AE170" s="307" t="s">
        <v>139</v>
      </c>
      <c r="AF170" s="307" t="s">
        <v>139</v>
      </c>
      <c r="AG170" s="307" t="s">
        <v>139</v>
      </c>
      <c r="AH170" s="307" t="s">
        <v>139</v>
      </c>
      <c r="AI170" s="307" t="s">
        <v>139</v>
      </c>
      <c r="AJ170" s="307" t="s">
        <v>139</v>
      </c>
      <c r="AK170" s="307" t="s">
        <v>139</v>
      </c>
      <c r="AL170" s="307" t="s">
        <v>139</v>
      </c>
      <c r="AM170" s="307" t="s">
        <v>139</v>
      </c>
      <c r="AN170" s="307" t="s">
        <v>139</v>
      </c>
      <c r="AO170" s="307" t="s">
        <v>139</v>
      </c>
      <c r="AP170" s="307" t="s">
        <v>139</v>
      </c>
      <c r="AQ170" s="307">
        <v>2.234</v>
      </c>
      <c r="AR170" s="307">
        <v>0.65700000000000003</v>
      </c>
      <c r="AS170" s="307">
        <v>6.2E-2</v>
      </c>
      <c r="AT170" s="307">
        <v>2.234</v>
      </c>
      <c r="AU170" s="307">
        <v>0.61399999999999999</v>
      </c>
      <c r="AV170" s="307">
        <v>5.7000000000000002E-2</v>
      </c>
      <c r="AW170" s="307">
        <v>2.234</v>
      </c>
      <c r="AX170" s="307">
        <v>0.59199999999999997</v>
      </c>
      <c r="AY170" s="307">
        <v>5.5E-2</v>
      </c>
      <c r="AZ170" s="307">
        <v>2.234</v>
      </c>
      <c r="BA170" s="307">
        <v>0.59799999999999998</v>
      </c>
      <c r="BB170" s="307">
        <v>5.5E-2</v>
      </c>
    </row>
    <row r="171" spans="2:54" ht="16.5" customHeight="1" x14ac:dyDescent="0.3">
      <c r="B171" s="541"/>
      <c r="E171" s="303"/>
      <c r="F171" s="746" t="s">
        <v>1219</v>
      </c>
      <c r="G171" s="307" t="s">
        <v>139</v>
      </c>
      <c r="H171" s="307" t="s">
        <v>139</v>
      </c>
      <c r="I171" s="307" t="s">
        <v>139</v>
      </c>
      <c r="J171" s="307" t="s">
        <v>139</v>
      </c>
      <c r="K171" s="307" t="s">
        <v>139</v>
      </c>
      <c r="L171" s="307" t="s">
        <v>139</v>
      </c>
      <c r="M171" s="307" t="s">
        <v>139</v>
      </c>
      <c r="N171" s="307" t="s">
        <v>139</v>
      </c>
      <c r="O171" s="307" t="s">
        <v>139</v>
      </c>
      <c r="P171" s="307" t="s">
        <v>139</v>
      </c>
      <c r="Q171" s="307" t="s">
        <v>139</v>
      </c>
      <c r="R171" s="307" t="s">
        <v>139</v>
      </c>
      <c r="S171" s="307" t="s">
        <v>139</v>
      </c>
      <c r="T171" s="307" t="s">
        <v>139</v>
      </c>
      <c r="U171" s="307" t="s">
        <v>139</v>
      </c>
      <c r="V171" s="307" t="s">
        <v>139</v>
      </c>
      <c r="W171" s="307" t="s">
        <v>139</v>
      </c>
      <c r="X171" s="307" t="s">
        <v>139</v>
      </c>
      <c r="Y171" s="307" t="s">
        <v>139</v>
      </c>
      <c r="Z171" s="307" t="s">
        <v>139</v>
      </c>
      <c r="AA171" s="307" t="s">
        <v>139</v>
      </c>
      <c r="AB171" s="307" t="s">
        <v>139</v>
      </c>
      <c r="AC171" s="307" t="s">
        <v>139</v>
      </c>
      <c r="AD171" s="307" t="s">
        <v>139</v>
      </c>
      <c r="AE171" s="307" t="s">
        <v>139</v>
      </c>
      <c r="AF171" s="307" t="s">
        <v>139</v>
      </c>
      <c r="AG171" s="307" t="s">
        <v>139</v>
      </c>
      <c r="AH171" s="307" t="s">
        <v>139</v>
      </c>
      <c r="AI171" s="307" t="s">
        <v>139</v>
      </c>
      <c r="AJ171" s="307" t="s">
        <v>139</v>
      </c>
      <c r="AK171" s="307" t="s">
        <v>139</v>
      </c>
      <c r="AL171" s="307" t="s">
        <v>139</v>
      </c>
      <c r="AM171" s="307" t="s">
        <v>139</v>
      </c>
      <c r="AN171" s="307" t="s">
        <v>139</v>
      </c>
      <c r="AO171" s="307" t="s">
        <v>139</v>
      </c>
      <c r="AP171" s="307" t="s">
        <v>139</v>
      </c>
      <c r="AQ171" s="307">
        <v>2.234</v>
      </c>
      <c r="AR171" s="307">
        <v>0.49199999999999999</v>
      </c>
      <c r="AS171" s="307">
        <v>2.1000000000000001E-2</v>
      </c>
      <c r="AT171" s="307">
        <v>2.234</v>
      </c>
      <c r="AU171" s="307">
        <v>0.48899999999999999</v>
      </c>
      <c r="AV171" s="307">
        <v>2.1000000000000001E-2</v>
      </c>
      <c r="AW171" s="307">
        <v>2.234</v>
      </c>
      <c r="AX171" s="307">
        <v>0.48699999999999999</v>
      </c>
      <c r="AY171" s="307">
        <v>2.1000000000000001E-2</v>
      </c>
      <c r="AZ171" s="307">
        <v>2.234</v>
      </c>
      <c r="BA171" s="307">
        <v>0.48799999999999999</v>
      </c>
      <c r="BB171" s="307">
        <v>2.1000000000000001E-2</v>
      </c>
    </row>
    <row r="172" spans="2:54" ht="16.5" customHeight="1" x14ac:dyDescent="0.3">
      <c r="B172" s="541"/>
      <c r="E172" s="303"/>
      <c r="F172" s="746" t="s">
        <v>1220</v>
      </c>
      <c r="G172" s="307" t="s">
        <v>139</v>
      </c>
      <c r="H172" s="307" t="s">
        <v>139</v>
      </c>
      <c r="I172" s="307" t="s">
        <v>139</v>
      </c>
      <c r="J172" s="307" t="s">
        <v>139</v>
      </c>
      <c r="K172" s="307" t="s">
        <v>139</v>
      </c>
      <c r="L172" s="307" t="s">
        <v>139</v>
      </c>
      <c r="M172" s="307" t="s">
        <v>139</v>
      </c>
      <c r="N172" s="307" t="s">
        <v>139</v>
      </c>
      <c r="O172" s="307" t="s">
        <v>139</v>
      </c>
      <c r="P172" s="307" t="s">
        <v>139</v>
      </c>
      <c r="Q172" s="307" t="s">
        <v>139</v>
      </c>
      <c r="R172" s="307" t="s">
        <v>139</v>
      </c>
      <c r="S172" s="307" t="s">
        <v>139</v>
      </c>
      <c r="T172" s="307" t="s">
        <v>139</v>
      </c>
      <c r="U172" s="307" t="s">
        <v>139</v>
      </c>
      <c r="V172" s="307" t="s">
        <v>139</v>
      </c>
      <c r="W172" s="307" t="s">
        <v>139</v>
      </c>
      <c r="X172" s="307" t="s">
        <v>139</v>
      </c>
      <c r="Y172" s="307" t="s">
        <v>139</v>
      </c>
      <c r="Z172" s="307" t="s">
        <v>139</v>
      </c>
      <c r="AA172" s="307" t="s">
        <v>139</v>
      </c>
      <c r="AB172" s="307" t="s">
        <v>139</v>
      </c>
      <c r="AC172" s="307" t="s">
        <v>139</v>
      </c>
      <c r="AD172" s="307" t="s">
        <v>139</v>
      </c>
      <c r="AE172" s="307" t="s">
        <v>139</v>
      </c>
      <c r="AF172" s="307" t="s">
        <v>139</v>
      </c>
      <c r="AG172" s="307" t="s">
        <v>139</v>
      </c>
      <c r="AH172" s="307" t="s">
        <v>139</v>
      </c>
      <c r="AI172" s="307" t="s">
        <v>139</v>
      </c>
      <c r="AJ172" s="307" t="s">
        <v>139</v>
      </c>
      <c r="AK172" s="307" t="s">
        <v>139</v>
      </c>
      <c r="AL172" s="307" t="s">
        <v>139</v>
      </c>
      <c r="AM172" s="307" t="s">
        <v>139</v>
      </c>
      <c r="AN172" s="307" t="s">
        <v>139</v>
      </c>
      <c r="AO172" s="307" t="s">
        <v>139</v>
      </c>
      <c r="AP172" s="307" t="s">
        <v>139</v>
      </c>
      <c r="AQ172" s="307">
        <v>2.27</v>
      </c>
      <c r="AR172" s="307">
        <v>2.2730000000000001</v>
      </c>
      <c r="AS172" s="307">
        <v>4.5999999999999999E-2</v>
      </c>
      <c r="AT172" s="307">
        <v>2.27</v>
      </c>
      <c r="AU172" s="307">
        <v>2.222</v>
      </c>
      <c r="AV172" s="307">
        <v>4.4999999999999998E-2</v>
      </c>
      <c r="AW172" s="307">
        <v>2.27</v>
      </c>
      <c r="AX172" s="307">
        <v>2.1859999999999999</v>
      </c>
      <c r="AY172" s="307">
        <v>4.4999999999999998E-2</v>
      </c>
      <c r="AZ172" s="307">
        <v>2.27</v>
      </c>
      <c r="BA172" s="307">
        <v>2.1629999999999998</v>
      </c>
      <c r="BB172" s="307">
        <v>4.4999999999999998E-2</v>
      </c>
    </row>
    <row r="173" spans="2:54" ht="16.5" customHeight="1" x14ac:dyDescent="0.3">
      <c r="B173" s="541"/>
      <c r="E173" s="305" t="s">
        <v>932</v>
      </c>
      <c r="F173" s="746" t="s">
        <v>1217</v>
      </c>
      <c r="G173" s="307" t="s">
        <v>139</v>
      </c>
      <c r="H173" s="307" t="s">
        <v>139</v>
      </c>
      <c r="I173" s="307" t="s">
        <v>139</v>
      </c>
      <c r="J173" s="307" t="s">
        <v>139</v>
      </c>
      <c r="K173" s="307" t="s">
        <v>139</v>
      </c>
      <c r="L173" s="307" t="s">
        <v>139</v>
      </c>
      <c r="M173" s="307" t="s">
        <v>139</v>
      </c>
      <c r="N173" s="307" t="s">
        <v>139</v>
      </c>
      <c r="O173" s="307" t="s">
        <v>139</v>
      </c>
      <c r="P173" s="307" t="s">
        <v>139</v>
      </c>
      <c r="Q173" s="307" t="s">
        <v>139</v>
      </c>
      <c r="R173" s="307" t="s">
        <v>139</v>
      </c>
      <c r="S173" s="307" t="s">
        <v>139</v>
      </c>
      <c r="T173" s="307" t="s">
        <v>139</v>
      </c>
      <c r="U173" s="307" t="s">
        <v>139</v>
      </c>
      <c r="V173" s="307" t="s">
        <v>139</v>
      </c>
      <c r="W173" s="307" t="s">
        <v>139</v>
      </c>
      <c r="X173" s="307" t="s">
        <v>139</v>
      </c>
      <c r="Y173" s="307" t="s">
        <v>139</v>
      </c>
      <c r="Z173" s="307" t="s">
        <v>139</v>
      </c>
      <c r="AA173" s="307" t="s">
        <v>139</v>
      </c>
      <c r="AB173" s="307" t="s">
        <v>139</v>
      </c>
      <c r="AC173" s="307" t="s">
        <v>139</v>
      </c>
      <c r="AD173" s="307" t="s">
        <v>139</v>
      </c>
      <c r="AE173" s="307" t="s">
        <v>139</v>
      </c>
      <c r="AF173" s="307" t="s">
        <v>139</v>
      </c>
      <c r="AG173" s="307" t="s">
        <v>139</v>
      </c>
      <c r="AH173" s="307" t="s">
        <v>139</v>
      </c>
      <c r="AI173" s="307" t="s">
        <v>139</v>
      </c>
      <c r="AJ173" s="307" t="s">
        <v>139</v>
      </c>
      <c r="AK173" s="307" t="s">
        <v>139</v>
      </c>
      <c r="AL173" s="307" t="s">
        <v>139</v>
      </c>
      <c r="AM173" s="307" t="s">
        <v>139</v>
      </c>
      <c r="AN173" s="307" t="s">
        <v>139</v>
      </c>
      <c r="AO173" s="307" t="s">
        <v>139</v>
      </c>
      <c r="AP173" s="307" t="s">
        <v>139</v>
      </c>
      <c r="AQ173" s="307">
        <v>2.1190000000000002</v>
      </c>
      <c r="AR173" s="307">
        <v>0.25</v>
      </c>
      <c r="AS173" s="307">
        <v>2.7E-2</v>
      </c>
      <c r="AT173" s="307">
        <v>2.1190000000000002</v>
      </c>
      <c r="AU173" s="307">
        <v>0.245</v>
      </c>
      <c r="AV173" s="307">
        <v>2.5999999999999999E-2</v>
      </c>
      <c r="AW173" s="307">
        <v>2.1190000000000002</v>
      </c>
      <c r="AX173" s="307">
        <v>0.24199999999999999</v>
      </c>
      <c r="AY173" s="307">
        <v>2.5000000000000001E-2</v>
      </c>
      <c r="AZ173" s="307">
        <v>2.1190000000000002</v>
      </c>
      <c r="BA173" s="307">
        <v>0.245</v>
      </c>
      <c r="BB173" s="307">
        <v>2.5999999999999999E-2</v>
      </c>
    </row>
    <row r="174" spans="2:54" ht="16.5" customHeight="1" x14ac:dyDescent="0.3">
      <c r="B174" s="541"/>
      <c r="E174" s="303"/>
      <c r="F174" s="746" t="s">
        <v>1218</v>
      </c>
      <c r="G174" s="307" t="s">
        <v>139</v>
      </c>
      <c r="H174" s="307" t="s">
        <v>139</v>
      </c>
      <c r="I174" s="307" t="s">
        <v>139</v>
      </c>
      <c r="J174" s="307" t="s">
        <v>139</v>
      </c>
      <c r="K174" s="307" t="s">
        <v>139</v>
      </c>
      <c r="L174" s="307" t="s">
        <v>139</v>
      </c>
      <c r="M174" s="307" t="s">
        <v>139</v>
      </c>
      <c r="N174" s="307" t="s">
        <v>139</v>
      </c>
      <c r="O174" s="307" t="s">
        <v>139</v>
      </c>
      <c r="P174" s="307" t="s">
        <v>139</v>
      </c>
      <c r="Q174" s="307" t="s">
        <v>139</v>
      </c>
      <c r="R174" s="307" t="s">
        <v>139</v>
      </c>
      <c r="S174" s="307" t="s">
        <v>139</v>
      </c>
      <c r="T174" s="307" t="s">
        <v>139</v>
      </c>
      <c r="U174" s="307" t="s">
        <v>139</v>
      </c>
      <c r="V174" s="307" t="s">
        <v>139</v>
      </c>
      <c r="W174" s="307" t="s">
        <v>139</v>
      </c>
      <c r="X174" s="307" t="s">
        <v>139</v>
      </c>
      <c r="Y174" s="307" t="s">
        <v>139</v>
      </c>
      <c r="Z174" s="307" t="s">
        <v>139</v>
      </c>
      <c r="AA174" s="307" t="s">
        <v>139</v>
      </c>
      <c r="AB174" s="307" t="s">
        <v>139</v>
      </c>
      <c r="AC174" s="307" t="s">
        <v>139</v>
      </c>
      <c r="AD174" s="307" t="s">
        <v>139</v>
      </c>
      <c r="AE174" s="307" t="s">
        <v>139</v>
      </c>
      <c r="AF174" s="307" t="s">
        <v>139</v>
      </c>
      <c r="AG174" s="307" t="s">
        <v>139</v>
      </c>
      <c r="AH174" s="307" t="s">
        <v>139</v>
      </c>
      <c r="AI174" s="307" t="s">
        <v>139</v>
      </c>
      <c r="AJ174" s="307" t="s">
        <v>139</v>
      </c>
      <c r="AK174" s="307" t="s">
        <v>139</v>
      </c>
      <c r="AL174" s="307" t="s">
        <v>139</v>
      </c>
      <c r="AM174" s="307" t="s">
        <v>139</v>
      </c>
      <c r="AN174" s="307" t="s">
        <v>139</v>
      </c>
      <c r="AO174" s="307" t="s">
        <v>139</v>
      </c>
      <c r="AP174" s="307" t="s">
        <v>139</v>
      </c>
      <c r="AQ174" s="307">
        <v>2.117</v>
      </c>
      <c r="AR174" s="307">
        <v>0.65700000000000003</v>
      </c>
      <c r="AS174" s="307">
        <v>6.2E-2</v>
      </c>
      <c r="AT174" s="307">
        <v>2.117</v>
      </c>
      <c r="AU174" s="307">
        <v>0.61399999999999999</v>
      </c>
      <c r="AV174" s="307">
        <v>5.7000000000000002E-2</v>
      </c>
      <c r="AW174" s="307">
        <v>2.117</v>
      </c>
      <c r="AX174" s="307">
        <v>0.59199999999999997</v>
      </c>
      <c r="AY174" s="307">
        <v>5.5E-2</v>
      </c>
      <c r="AZ174" s="307">
        <v>2.117</v>
      </c>
      <c r="BA174" s="307">
        <v>0.59799999999999998</v>
      </c>
      <c r="BB174" s="307">
        <v>5.5E-2</v>
      </c>
    </row>
    <row r="175" spans="2:54" ht="16.5" customHeight="1" x14ac:dyDescent="0.3">
      <c r="B175" s="541"/>
      <c r="E175" s="303"/>
      <c r="F175" s="746" t="s">
        <v>1219</v>
      </c>
      <c r="G175" s="307" t="s">
        <v>139</v>
      </c>
      <c r="H175" s="307" t="s">
        <v>139</v>
      </c>
      <c r="I175" s="307" t="s">
        <v>139</v>
      </c>
      <c r="J175" s="307" t="s">
        <v>139</v>
      </c>
      <c r="K175" s="307" t="s">
        <v>139</v>
      </c>
      <c r="L175" s="307" t="s">
        <v>139</v>
      </c>
      <c r="M175" s="307" t="s">
        <v>139</v>
      </c>
      <c r="N175" s="307" t="s">
        <v>139</v>
      </c>
      <c r="O175" s="307" t="s">
        <v>139</v>
      </c>
      <c r="P175" s="307" t="s">
        <v>139</v>
      </c>
      <c r="Q175" s="307" t="s">
        <v>139</v>
      </c>
      <c r="R175" s="307" t="s">
        <v>139</v>
      </c>
      <c r="S175" s="307" t="s">
        <v>139</v>
      </c>
      <c r="T175" s="307" t="s">
        <v>139</v>
      </c>
      <c r="U175" s="307" t="s">
        <v>139</v>
      </c>
      <c r="V175" s="307" t="s">
        <v>139</v>
      </c>
      <c r="W175" s="307" t="s">
        <v>139</v>
      </c>
      <c r="X175" s="307" t="s">
        <v>139</v>
      </c>
      <c r="Y175" s="307" t="s">
        <v>139</v>
      </c>
      <c r="Z175" s="307" t="s">
        <v>139</v>
      </c>
      <c r="AA175" s="307" t="s">
        <v>139</v>
      </c>
      <c r="AB175" s="307" t="s">
        <v>139</v>
      </c>
      <c r="AC175" s="307" t="s">
        <v>139</v>
      </c>
      <c r="AD175" s="307" t="s">
        <v>139</v>
      </c>
      <c r="AE175" s="307" t="s">
        <v>139</v>
      </c>
      <c r="AF175" s="307" t="s">
        <v>139</v>
      </c>
      <c r="AG175" s="307" t="s">
        <v>139</v>
      </c>
      <c r="AH175" s="307" t="s">
        <v>139</v>
      </c>
      <c r="AI175" s="307" t="s">
        <v>139</v>
      </c>
      <c r="AJ175" s="307" t="s">
        <v>139</v>
      </c>
      <c r="AK175" s="307" t="s">
        <v>139</v>
      </c>
      <c r="AL175" s="307" t="s">
        <v>139</v>
      </c>
      <c r="AM175" s="307" t="s">
        <v>139</v>
      </c>
      <c r="AN175" s="307" t="s">
        <v>139</v>
      </c>
      <c r="AO175" s="307" t="s">
        <v>139</v>
      </c>
      <c r="AP175" s="307" t="s">
        <v>139</v>
      </c>
      <c r="AQ175" s="307">
        <v>2.117</v>
      </c>
      <c r="AR175" s="307">
        <v>0.49199999999999999</v>
      </c>
      <c r="AS175" s="307">
        <v>2.1000000000000001E-2</v>
      </c>
      <c r="AT175" s="307">
        <v>2.117</v>
      </c>
      <c r="AU175" s="307">
        <v>0.48899999999999999</v>
      </c>
      <c r="AV175" s="307">
        <v>2.1000000000000001E-2</v>
      </c>
      <c r="AW175" s="307">
        <v>2.117</v>
      </c>
      <c r="AX175" s="307">
        <v>0.48699999999999999</v>
      </c>
      <c r="AY175" s="307">
        <v>2.1000000000000001E-2</v>
      </c>
      <c r="AZ175" s="307">
        <v>2.117</v>
      </c>
      <c r="BA175" s="307">
        <v>0.48799999999999999</v>
      </c>
      <c r="BB175" s="307">
        <v>2.1000000000000001E-2</v>
      </c>
    </row>
    <row r="176" spans="2:54" ht="16.5" customHeight="1" x14ac:dyDescent="0.3">
      <c r="B176" s="541"/>
      <c r="E176" s="306"/>
      <c r="F176" s="746" t="s">
        <v>1220</v>
      </c>
      <c r="G176" s="307" t="s">
        <v>139</v>
      </c>
      <c r="H176" s="307" t="s">
        <v>139</v>
      </c>
      <c r="I176" s="307" t="s">
        <v>139</v>
      </c>
      <c r="J176" s="307" t="s">
        <v>139</v>
      </c>
      <c r="K176" s="307" t="s">
        <v>139</v>
      </c>
      <c r="L176" s="307" t="s">
        <v>139</v>
      </c>
      <c r="M176" s="307" t="s">
        <v>139</v>
      </c>
      <c r="N176" s="307" t="s">
        <v>139</v>
      </c>
      <c r="O176" s="307" t="s">
        <v>139</v>
      </c>
      <c r="P176" s="307" t="s">
        <v>139</v>
      </c>
      <c r="Q176" s="307" t="s">
        <v>139</v>
      </c>
      <c r="R176" s="307" t="s">
        <v>139</v>
      </c>
      <c r="S176" s="307" t="s">
        <v>139</v>
      </c>
      <c r="T176" s="307" t="s">
        <v>139</v>
      </c>
      <c r="U176" s="307" t="s">
        <v>139</v>
      </c>
      <c r="V176" s="307" t="s">
        <v>139</v>
      </c>
      <c r="W176" s="307" t="s">
        <v>139</v>
      </c>
      <c r="X176" s="307" t="s">
        <v>139</v>
      </c>
      <c r="Y176" s="307" t="s">
        <v>139</v>
      </c>
      <c r="Z176" s="307" t="s">
        <v>139</v>
      </c>
      <c r="AA176" s="307" t="s">
        <v>139</v>
      </c>
      <c r="AB176" s="307" t="s">
        <v>139</v>
      </c>
      <c r="AC176" s="307" t="s">
        <v>139</v>
      </c>
      <c r="AD176" s="307" t="s">
        <v>139</v>
      </c>
      <c r="AE176" s="307" t="s">
        <v>139</v>
      </c>
      <c r="AF176" s="307" t="s">
        <v>139</v>
      </c>
      <c r="AG176" s="307" t="s">
        <v>139</v>
      </c>
      <c r="AH176" s="307" t="s">
        <v>139</v>
      </c>
      <c r="AI176" s="307" t="s">
        <v>139</v>
      </c>
      <c r="AJ176" s="307" t="s">
        <v>139</v>
      </c>
      <c r="AK176" s="307" t="s">
        <v>139</v>
      </c>
      <c r="AL176" s="307" t="s">
        <v>139</v>
      </c>
      <c r="AM176" s="307" t="s">
        <v>139</v>
      </c>
      <c r="AN176" s="307" t="s">
        <v>139</v>
      </c>
      <c r="AO176" s="307" t="s">
        <v>139</v>
      </c>
      <c r="AP176" s="307" t="s">
        <v>139</v>
      </c>
      <c r="AQ176" s="307">
        <v>2.1520000000000001</v>
      </c>
      <c r="AR176" s="307">
        <v>2.2730000000000001</v>
      </c>
      <c r="AS176" s="307">
        <v>4.5999999999999999E-2</v>
      </c>
      <c r="AT176" s="307">
        <v>2.1520000000000001</v>
      </c>
      <c r="AU176" s="307">
        <v>2.222</v>
      </c>
      <c r="AV176" s="307">
        <v>4.4999999999999998E-2</v>
      </c>
      <c r="AW176" s="307">
        <v>2.1520000000000001</v>
      </c>
      <c r="AX176" s="307">
        <v>2.1859999999999999</v>
      </c>
      <c r="AY176" s="307">
        <v>4.4999999999999998E-2</v>
      </c>
      <c r="AZ176" s="307">
        <v>2.1520000000000001</v>
      </c>
      <c r="BA176" s="307">
        <v>2.1629999999999998</v>
      </c>
      <c r="BB176" s="307">
        <v>4.4999999999999998E-2</v>
      </c>
    </row>
    <row r="177" spans="2:54" ht="16.5" customHeight="1" x14ac:dyDescent="0.3">
      <c r="B177" s="541"/>
      <c r="E177" s="305" t="s">
        <v>933</v>
      </c>
      <c r="F177" s="746" t="s">
        <v>1217</v>
      </c>
      <c r="G177" s="307" t="s">
        <v>139</v>
      </c>
      <c r="H177" s="307" t="s">
        <v>139</v>
      </c>
      <c r="I177" s="307" t="s">
        <v>139</v>
      </c>
      <c r="J177" s="307" t="s">
        <v>139</v>
      </c>
      <c r="K177" s="307" t="s">
        <v>139</v>
      </c>
      <c r="L177" s="307" t="s">
        <v>139</v>
      </c>
      <c r="M177" s="307" t="s">
        <v>139</v>
      </c>
      <c r="N177" s="307" t="s">
        <v>139</v>
      </c>
      <c r="O177" s="307" t="s">
        <v>139</v>
      </c>
      <c r="P177" s="307" t="s">
        <v>139</v>
      </c>
      <c r="Q177" s="307" t="s">
        <v>139</v>
      </c>
      <c r="R177" s="307" t="s">
        <v>139</v>
      </c>
      <c r="S177" s="307" t="s">
        <v>139</v>
      </c>
      <c r="T177" s="307" t="s">
        <v>139</v>
      </c>
      <c r="U177" s="307" t="s">
        <v>139</v>
      </c>
      <c r="V177" s="307" t="s">
        <v>139</v>
      </c>
      <c r="W177" s="307" t="s">
        <v>139</v>
      </c>
      <c r="X177" s="307" t="s">
        <v>139</v>
      </c>
      <c r="Y177" s="307" t="s">
        <v>139</v>
      </c>
      <c r="Z177" s="307" t="s">
        <v>139</v>
      </c>
      <c r="AA177" s="307" t="s">
        <v>139</v>
      </c>
      <c r="AB177" s="307" t="s">
        <v>139</v>
      </c>
      <c r="AC177" s="307" t="s">
        <v>139</v>
      </c>
      <c r="AD177" s="307" t="s">
        <v>139</v>
      </c>
      <c r="AE177" s="307" t="s">
        <v>139</v>
      </c>
      <c r="AF177" s="307" t="s">
        <v>139</v>
      </c>
      <c r="AG177" s="307" t="s">
        <v>139</v>
      </c>
      <c r="AH177" s="307" t="s">
        <v>139</v>
      </c>
      <c r="AI177" s="307" t="s">
        <v>139</v>
      </c>
      <c r="AJ177" s="307" t="s">
        <v>139</v>
      </c>
      <c r="AK177" s="307" t="s">
        <v>139</v>
      </c>
      <c r="AL177" s="307" t="s">
        <v>139</v>
      </c>
      <c r="AM177" s="307" t="s">
        <v>139</v>
      </c>
      <c r="AN177" s="307" t="s">
        <v>139</v>
      </c>
      <c r="AO177" s="307" t="s">
        <v>139</v>
      </c>
      <c r="AP177" s="307" t="s">
        <v>139</v>
      </c>
      <c r="AQ177" s="307">
        <v>0.35899999999999999</v>
      </c>
      <c r="AR177" s="307">
        <v>0.25</v>
      </c>
      <c r="AS177" s="307">
        <v>2.7E-2</v>
      </c>
      <c r="AT177" s="307">
        <v>0.35899999999999999</v>
      </c>
      <c r="AU177" s="307">
        <v>0.245</v>
      </c>
      <c r="AV177" s="307">
        <v>2.5999999999999999E-2</v>
      </c>
      <c r="AW177" s="307">
        <v>0.35899999999999999</v>
      </c>
      <c r="AX177" s="307">
        <v>0.24199999999999999</v>
      </c>
      <c r="AY177" s="307">
        <v>2.5000000000000001E-2</v>
      </c>
      <c r="AZ177" s="307">
        <v>0.35899999999999999</v>
      </c>
      <c r="BA177" s="307">
        <v>0.245</v>
      </c>
      <c r="BB177" s="307">
        <v>2.5999999999999999E-2</v>
      </c>
    </row>
    <row r="178" spans="2:54" ht="16.5" customHeight="1" x14ac:dyDescent="0.3">
      <c r="B178" s="541"/>
      <c r="E178" s="303"/>
      <c r="F178" s="746" t="s">
        <v>1218</v>
      </c>
      <c r="G178" s="307" t="s">
        <v>139</v>
      </c>
      <c r="H178" s="307" t="s">
        <v>139</v>
      </c>
      <c r="I178" s="307" t="s">
        <v>139</v>
      </c>
      <c r="J178" s="307" t="s">
        <v>139</v>
      </c>
      <c r="K178" s="307" t="s">
        <v>139</v>
      </c>
      <c r="L178" s="307" t="s">
        <v>139</v>
      </c>
      <c r="M178" s="307" t="s">
        <v>139</v>
      </c>
      <c r="N178" s="307" t="s">
        <v>139</v>
      </c>
      <c r="O178" s="307" t="s">
        <v>139</v>
      </c>
      <c r="P178" s="307" t="s">
        <v>139</v>
      </c>
      <c r="Q178" s="307" t="s">
        <v>139</v>
      </c>
      <c r="R178" s="307" t="s">
        <v>139</v>
      </c>
      <c r="S178" s="307" t="s">
        <v>139</v>
      </c>
      <c r="T178" s="307" t="s">
        <v>139</v>
      </c>
      <c r="U178" s="307" t="s">
        <v>139</v>
      </c>
      <c r="V178" s="307" t="s">
        <v>139</v>
      </c>
      <c r="W178" s="307" t="s">
        <v>139</v>
      </c>
      <c r="X178" s="307" t="s">
        <v>139</v>
      </c>
      <c r="Y178" s="307" t="s">
        <v>139</v>
      </c>
      <c r="Z178" s="307" t="s">
        <v>139</v>
      </c>
      <c r="AA178" s="307" t="s">
        <v>139</v>
      </c>
      <c r="AB178" s="307" t="s">
        <v>139</v>
      </c>
      <c r="AC178" s="307" t="s">
        <v>139</v>
      </c>
      <c r="AD178" s="307" t="s">
        <v>139</v>
      </c>
      <c r="AE178" s="307" t="s">
        <v>139</v>
      </c>
      <c r="AF178" s="307" t="s">
        <v>139</v>
      </c>
      <c r="AG178" s="307" t="s">
        <v>139</v>
      </c>
      <c r="AH178" s="307" t="s">
        <v>139</v>
      </c>
      <c r="AI178" s="307" t="s">
        <v>139</v>
      </c>
      <c r="AJ178" s="307" t="s">
        <v>139</v>
      </c>
      <c r="AK178" s="307" t="s">
        <v>139</v>
      </c>
      <c r="AL178" s="307" t="s">
        <v>139</v>
      </c>
      <c r="AM178" s="307" t="s">
        <v>139</v>
      </c>
      <c r="AN178" s="307" t="s">
        <v>139</v>
      </c>
      <c r="AO178" s="307" t="s">
        <v>139</v>
      </c>
      <c r="AP178" s="307" t="s">
        <v>139</v>
      </c>
      <c r="AQ178" s="307">
        <v>0.35699999999999998</v>
      </c>
      <c r="AR178" s="307">
        <v>0.65700000000000003</v>
      </c>
      <c r="AS178" s="307">
        <v>6.2E-2</v>
      </c>
      <c r="AT178" s="307">
        <v>0.35699999999999998</v>
      </c>
      <c r="AU178" s="307">
        <v>0.61399999999999999</v>
      </c>
      <c r="AV178" s="307">
        <v>5.7000000000000002E-2</v>
      </c>
      <c r="AW178" s="307">
        <v>0.35699999999999998</v>
      </c>
      <c r="AX178" s="307">
        <v>0.59199999999999997</v>
      </c>
      <c r="AY178" s="307">
        <v>5.5E-2</v>
      </c>
      <c r="AZ178" s="307">
        <v>0.35699999999999998</v>
      </c>
      <c r="BA178" s="307">
        <v>0.59799999999999998</v>
      </c>
      <c r="BB178" s="307">
        <v>5.5E-2</v>
      </c>
    </row>
    <row r="179" spans="2:54" ht="16.5" customHeight="1" x14ac:dyDescent="0.3">
      <c r="B179" s="541"/>
      <c r="E179" s="303"/>
      <c r="F179" s="746" t="s">
        <v>1219</v>
      </c>
      <c r="G179" s="307" t="s">
        <v>139</v>
      </c>
      <c r="H179" s="307" t="s">
        <v>139</v>
      </c>
      <c r="I179" s="307" t="s">
        <v>139</v>
      </c>
      <c r="J179" s="307" t="s">
        <v>139</v>
      </c>
      <c r="K179" s="307" t="s">
        <v>139</v>
      </c>
      <c r="L179" s="307" t="s">
        <v>139</v>
      </c>
      <c r="M179" s="307" t="s">
        <v>139</v>
      </c>
      <c r="N179" s="307" t="s">
        <v>139</v>
      </c>
      <c r="O179" s="307" t="s">
        <v>139</v>
      </c>
      <c r="P179" s="307" t="s">
        <v>139</v>
      </c>
      <c r="Q179" s="307" t="s">
        <v>139</v>
      </c>
      <c r="R179" s="307" t="s">
        <v>139</v>
      </c>
      <c r="S179" s="307" t="s">
        <v>139</v>
      </c>
      <c r="T179" s="307" t="s">
        <v>139</v>
      </c>
      <c r="U179" s="307" t="s">
        <v>139</v>
      </c>
      <c r="V179" s="307" t="s">
        <v>139</v>
      </c>
      <c r="W179" s="307" t="s">
        <v>139</v>
      </c>
      <c r="X179" s="307" t="s">
        <v>139</v>
      </c>
      <c r="Y179" s="307" t="s">
        <v>139</v>
      </c>
      <c r="Z179" s="307" t="s">
        <v>139</v>
      </c>
      <c r="AA179" s="307" t="s">
        <v>139</v>
      </c>
      <c r="AB179" s="307" t="s">
        <v>139</v>
      </c>
      <c r="AC179" s="307" t="s">
        <v>139</v>
      </c>
      <c r="AD179" s="307" t="s">
        <v>139</v>
      </c>
      <c r="AE179" s="307" t="s">
        <v>139</v>
      </c>
      <c r="AF179" s="307" t="s">
        <v>139</v>
      </c>
      <c r="AG179" s="307" t="s">
        <v>139</v>
      </c>
      <c r="AH179" s="307" t="s">
        <v>139</v>
      </c>
      <c r="AI179" s="307" t="s">
        <v>139</v>
      </c>
      <c r="AJ179" s="307" t="s">
        <v>139</v>
      </c>
      <c r="AK179" s="307" t="s">
        <v>139</v>
      </c>
      <c r="AL179" s="307" t="s">
        <v>139</v>
      </c>
      <c r="AM179" s="307" t="s">
        <v>139</v>
      </c>
      <c r="AN179" s="307" t="s">
        <v>139</v>
      </c>
      <c r="AO179" s="307" t="s">
        <v>139</v>
      </c>
      <c r="AP179" s="307" t="s">
        <v>139</v>
      </c>
      <c r="AQ179" s="307">
        <v>0.35699999999999998</v>
      </c>
      <c r="AR179" s="307">
        <v>0.49199999999999999</v>
      </c>
      <c r="AS179" s="307">
        <v>2.1000000000000001E-2</v>
      </c>
      <c r="AT179" s="307">
        <v>0.35699999999999998</v>
      </c>
      <c r="AU179" s="307">
        <v>0.48899999999999999</v>
      </c>
      <c r="AV179" s="307">
        <v>2.1000000000000001E-2</v>
      </c>
      <c r="AW179" s="307">
        <v>0.35699999999999998</v>
      </c>
      <c r="AX179" s="307">
        <v>0.48699999999999999</v>
      </c>
      <c r="AY179" s="307">
        <v>2.1000000000000001E-2</v>
      </c>
      <c r="AZ179" s="307">
        <v>0.35699999999999998</v>
      </c>
      <c r="BA179" s="307">
        <v>0.48799999999999999</v>
      </c>
      <c r="BB179" s="307">
        <v>2.1000000000000001E-2</v>
      </c>
    </row>
    <row r="180" spans="2:54" ht="16.5" customHeight="1" x14ac:dyDescent="0.3">
      <c r="B180" s="541"/>
      <c r="E180" s="306"/>
      <c r="F180" s="746" t="s">
        <v>1220</v>
      </c>
      <c r="G180" s="307" t="s">
        <v>139</v>
      </c>
      <c r="H180" s="307" t="s">
        <v>139</v>
      </c>
      <c r="I180" s="307" t="s">
        <v>139</v>
      </c>
      <c r="J180" s="307" t="s">
        <v>139</v>
      </c>
      <c r="K180" s="307" t="s">
        <v>139</v>
      </c>
      <c r="L180" s="307" t="s">
        <v>139</v>
      </c>
      <c r="M180" s="307" t="s">
        <v>139</v>
      </c>
      <c r="N180" s="307" t="s">
        <v>139</v>
      </c>
      <c r="O180" s="307" t="s">
        <v>139</v>
      </c>
      <c r="P180" s="307" t="s">
        <v>139</v>
      </c>
      <c r="Q180" s="307" t="s">
        <v>139</v>
      </c>
      <c r="R180" s="307" t="s">
        <v>139</v>
      </c>
      <c r="S180" s="307" t="s">
        <v>139</v>
      </c>
      <c r="T180" s="307" t="s">
        <v>139</v>
      </c>
      <c r="U180" s="307" t="s">
        <v>139</v>
      </c>
      <c r="V180" s="307" t="s">
        <v>139</v>
      </c>
      <c r="W180" s="307" t="s">
        <v>139</v>
      </c>
      <c r="X180" s="307" t="s">
        <v>139</v>
      </c>
      <c r="Y180" s="307" t="s">
        <v>139</v>
      </c>
      <c r="Z180" s="307" t="s">
        <v>139</v>
      </c>
      <c r="AA180" s="307" t="s">
        <v>139</v>
      </c>
      <c r="AB180" s="307" t="s">
        <v>139</v>
      </c>
      <c r="AC180" s="307" t="s">
        <v>139</v>
      </c>
      <c r="AD180" s="307" t="s">
        <v>139</v>
      </c>
      <c r="AE180" s="307" t="s">
        <v>139</v>
      </c>
      <c r="AF180" s="307" t="s">
        <v>139</v>
      </c>
      <c r="AG180" s="307" t="s">
        <v>139</v>
      </c>
      <c r="AH180" s="307" t="s">
        <v>139</v>
      </c>
      <c r="AI180" s="307" t="s">
        <v>139</v>
      </c>
      <c r="AJ180" s="307" t="s">
        <v>139</v>
      </c>
      <c r="AK180" s="307" t="s">
        <v>139</v>
      </c>
      <c r="AL180" s="307" t="s">
        <v>139</v>
      </c>
      <c r="AM180" s="307" t="s">
        <v>139</v>
      </c>
      <c r="AN180" s="307" t="s">
        <v>139</v>
      </c>
      <c r="AO180" s="307" t="s">
        <v>139</v>
      </c>
      <c r="AP180" s="307" t="s">
        <v>139</v>
      </c>
      <c r="AQ180" s="307">
        <v>0.39200000000000002</v>
      </c>
      <c r="AR180" s="307">
        <v>2.2730000000000001</v>
      </c>
      <c r="AS180" s="307">
        <v>4.5999999999999999E-2</v>
      </c>
      <c r="AT180" s="307">
        <v>0.39200000000000002</v>
      </c>
      <c r="AU180" s="307">
        <v>2.222</v>
      </c>
      <c r="AV180" s="307">
        <v>4.4999999999999998E-2</v>
      </c>
      <c r="AW180" s="307">
        <v>0.39200000000000002</v>
      </c>
      <c r="AX180" s="307">
        <v>2.1859999999999999</v>
      </c>
      <c r="AY180" s="307">
        <v>4.4999999999999998E-2</v>
      </c>
      <c r="AZ180" s="307">
        <v>0.39200000000000002</v>
      </c>
      <c r="BA180" s="307">
        <v>2.1629999999999998</v>
      </c>
      <c r="BB180" s="307">
        <v>4.4999999999999998E-2</v>
      </c>
    </row>
    <row r="181" spans="2:54" ht="16.5" customHeight="1" x14ac:dyDescent="0.3">
      <c r="B181" s="541"/>
      <c r="E181" s="303" t="s">
        <v>934</v>
      </c>
      <c r="F181" s="746" t="s">
        <v>1217</v>
      </c>
      <c r="G181" s="307" t="s">
        <v>139</v>
      </c>
      <c r="H181" s="307" t="s">
        <v>139</v>
      </c>
      <c r="I181" s="307" t="s">
        <v>139</v>
      </c>
      <c r="J181" s="307" t="s">
        <v>139</v>
      </c>
      <c r="K181" s="307" t="s">
        <v>139</v>
      </c>
      <c r="L181" s="307" t="s">
        <v>139</v>
      </c>
      <c r="M181" s="307" t="s">
        <v>139</v>
      </c>
      <c r="N181" s="307" t="s">
        <v>139</v>
      </c>
      <c r="O181" s="307" t="s">
        <v>139</v>
      </c>
      <c r="P181" s="307" t="s">
        <v>139</v>
      </c>
      <c r="Q181" s="307" t="s">
        <v>139</v>
      </c>
      <c r="R181" s="307" t="s">
        <v>139</v>
      </c>
      <c r="S181" s="307" t="s">
        <v>139</v>
      </c>
      <c r="T181" s="307" t="s">
        <v>139</v>
      </c>
      <c r="U181" s="307" t="s">
        <v>139</v>
      </c>
      <c r="V181" s="307" t="s">
        <v>139</v>
      </c>
      <c r="W181" s="307" t="s">
        <v>139</v>
      </c>
      <c r="X181" s="307" t="s">
        <v>139</v>
      </c>
      <c r="Y181" s="307" t="s">
        <v>139</v>
      </c>
      <c r="Z181" s="307" t="s">
        <v>139</v>
      </c>
      <c r="AA181" s="307" t="s">
        <v>139</v>
      </c>
      <c r="AB181" s="307" t="s">
        <v>139</v>
      </c>
      <c r="AC181" s="307" t="s">
        <v>139</v>
      </c>
      <c r="AD181" s="307" t="s">
        <v>139</v>
      </c>
      <c r="AE181" s="307" t="s">
        <v>139</v>
      </c>
      <c r="AF181" s="307" t="s">
        <v>139</v>
      </c>
      <c r="AG181" s="307" t="s">
        <v>139</v>
      </c>
      <c r="AH181" s="307" t="s">
        <v>139</v>
      </c>
      <c r="AI181" s="307" t="s">
        <v>139</v>
      </c>
      <c r="AJ181" s="307" t="s">
        <v>139</v>
      </c>
      <c r="AK181" s="307" t="s">
        <v>139</v>
      </c>
      <c r="AL181" s="307" t="s">
        <v>139</v>
      </c>
      <c r="AM181" s="307" t="s">
        <v>139</v>
      </c>
      <c r="AN181" s="307" t="s">
        <v>139</v>
      </c>
      <c r="AO181" s="307" t="s">
        <v>139</v>
      </c>
      <c r="AP181" s="307" t="s">
        <v>139</v>
      </c>
      <c r="AQ181" s="307">
        <v>7.0000000000000001E-3</v>
      </c>
      <c r="AR181" s="307">
        <v>0.25</v>
      </c>
      <c r="AS181" s="307">
        <v>2.7E-2</v>
      </c>
      <c r="AT181" s="307">
        <v>7.0000000000000001E-3</v>
      </c>
      <c r="AU181" s="307">
        <v>0.245</v>
      </c>
      <c r="AV181" s="307">
        <v>2.5999999999999999E-2</v>
      </c>
      <c r="AW181" s="307">
        <v>7.0000000000000001E-3</v>
      </c>
      <c r="AX181" s="307">
        <v>0.24199999999999999</v>
      </c>
      <c r="AY181" s="307">
        <v>2.5000000000000001E-2</v>
      </c>
      <c r="AZ181" s="307">
        <v>7.0000000000000001E-3</v>
      </c>
      <c r="BA181" s="307">
        <v>0.245</v>
      </c>
      <c r="BB181" s="307">
        <v>2.5999999999999999E-2</v>
      </c>
    </row>
    <row r="182" spans="2:54" ht="16.5" customHeight="1" x14ac:dyDescent="0.3">
      <c r="B182" s="541"/>
      <c r="E182" s="303"/>
      <c r="F182" s="746" t="s">
        <v>1218</v>
      </c>
      <c r="G182" s="307" t="s">
        <v>139</v>
      </c>
      <c r="H182" s="307" t="s">
        <v>139</v>
      </c>
      <c r="I182" s="307" t="s">
        <v>139</v>
      </c>
      <c r="J182" s="307" t="s">
        <v>139</v>
      </c>
      <c r="K182" s="307" t="s">
        <v>139</v>
      </c>
      <c r="L182" s="307" t="s">
        <v>139</v>
      </c>
      <c r="M182" s="307" t="s">
        <v>139</v>
      </c>
      <c r="N182" s="307" t="s">
        <v>139</v>
      </c>
      <c r="O182" s="307" t="s">
        <v>139</v>
      </c>
      <c r="P182" s="307" t="s">
        <v>139</v>
      </c>
      <c r="Q182" s="307" t="s">
        <v>139</v>
      </c>
      <c r="R182" s="307" t="s">
        <v>139</v>
      </c>
      <c r="S182" s="307" t="s">
        <v>139</v>
      </c>
      <c r="T182" s="307" t="s">
        <v>139</v>
      </c>
      <c r="U182" s="307" t="s">
        <v>139</v>
      </c>
      <c r="V182" s="307" t="s">
        <v>139</v>
      </c>
      <c r="W182" s="307" t="s">
        <v>139</v>
      </c>
      <c r="X182" s="307" t="s">
        <v>139</v>
      </c>
      <c r="Y182" s="307" t="s">
        <v>139</v>
      </c>
      <c r="Z182" s="307" t="s">
        <v>139</v>
      </c>
      <c r="AA182" s="307" t="s">
        <v>139</v>
      </c>
      <c r="AB182" s="307" t="s">
        <v>139</v>
      </c>
      <c r="AC182" s="307" t="s">
        <v>139</v>
      </c>
      <c r="AD182" s="307" t="s">
        <v>139</v>
      </c>
      <c r="AE182" s="307" t="s">
        <v>139</v>
      </c>
      <c r="AF182" s="307" t="s">
        <v>139</v>
      </c>
      <c r="AG182" s="307" t="s">
        <v>139</v>
      </c>
      <c r="AH182" s="307" t="s">
        <v>139</v>
      </c>
      <c r="AI182" s="307" t="s">
        <v>139</v>
      </c>
      <c r="AJ182" s="307" t="s">
        <v>139</v>
      </c>
      <c r="AK182" s="307" t="s">
        <v>139</v>
      </c>
      <c r="AL182" s="307" t="s">
        <v>139</v>
      </c>
      <c r="AM182" s="307" t="s">
        <v>139</v>
      </c>
      <c r="AN182" s="307" t="s">
        <v>139</v>
      </c>
      <c r="AO182" s="307" t="s">
        <v>139</v>
      </c>
      <c r="AP182" s="307" t="s">
        <v>139</v>
      </c>
      <c r="AQ182" s="307">
        <v>5.0000000000000001E-3</v>
      </c>
      <c r="AR182" s="307">
        <v>0.65700000000000003</v>
      </c>
      <c r="AS182" s="307">
        <v>6.2E-2</v>
      </c>
      <c r="AT182" s="307">
        <v>5.0000000000000001E-3</v>
      </c>
      <c r="AU182" s="307">
        <v>0.61399999999999999</v>
      </c>
      <c r="AV182" s="307">
        <v>5.7000000000000002E-2</v>
      </c>
      <c r="AW182" s="307">
        <v>5.0000000000000001E-3</v>
      </c>
      <c r="AX182" s="307">
        <v>0.59199999999999997</v>
      </c>
      <c r="AY182" s="307">
        <v>5.5E-2</v>
      </c>
      <c r="AZ182" s="307">
        <v>5.0000000000000001E-3</v>
      </c>
      <c r="BA182" s="307">
        <v>0.59799999999999998</v>
      </c>
      <c r="BB182" s="307">
        <v>5.5E-2</v>
      </c>
    </row>
    <row r="183" spans="2:54" ht="16.5" customHeight="1" x14ac:dyDescent="0.3">
      <c r="B183" s="541"/>
      <c r="E183" s="303"/>
      <c r="F183" s="746" t="s">
        <v>1219</v>
      </c>
      <c r="G183" s="307" t="s">
        <v>139</v>
      </c>
      <c r="H183" s="307" t="s">
        <v>139</v>
      </c>
      <c r="I183" s="307" t="s">
        <v>139</v>
      </c>
      <c r="J183" s="307" t="s">
        <v>139</v>
      </c>
      <c r="K183" s="307" t="s">
        <v>139</v>
      </c>
      <c r="L183" s="307" t="s">
        <v>139</v>
      </c>
      <c r="M183" s="307" t="s">
        <v>139</v>
      </c>
      <c r="N183" s="307" t="s">
        <v>139</v>
      </c>
      <c r="O183" s="307" t="s">
        <v>139</v>
      </c>
      <c r="P183" s="307" t="s">
        <v>139</v>
      </c>
      <c r="Q183" s="307" t="s">
        <v>139</v>
      </c>
      <c r="R183" s="307" t="s">
        <v>139</v>
      </c>
      <c r="S183" s="307" t="s">
        <v>139</v>
      </c>
      <c r="T183" s="307" t="s">
        <v>139</v>
      </c>
      <c r="U183" s="307" t="s">
        <v>139</v>
      </c>
      <c r="V183" s="307" t="s">
        <v>139</v>
      </c>
      <c r="W183" s="307" t="s">
        <v>139</v>
      </c>
      <c r="X183" s="307" t="s">
        <v>139</v>
      </c>
      <c r="Y183" s="307" t="s">
        <v>139</v>
      </c>
      <c r="Z183" s="307" t="s">
        <v>139</v>
      </c>
      <c r="AA183" s="307" t="s">
        <v>139</v>
      </c>
      <c r="AB183" s="307" t="s">
        <v>139</v>
      </c>
      <c r="AC183" s="307" t="s">
        <v>139</v>
      </c>
      <c r="AD183" s="307" t="s">
        <v>139</v>
      </c>
      <c r="AE183" s="307" t="s">
        <v>139</v>
      </c>
      <c r="AF183" s="307" t="s">
        <v>139</v>
      </c>
      <c r="AG183" s="307" t="s">
        <v>139</v>
      </c>
      <c r="AH183" s="307" t="s">
        <v>139</v>
      </c>
      <c r="AI183" s="307" t="s">
        <v>139</v>
      </c>
      <c r="AJ183" s="307" t="s">
        <v>139</v>
      </c>
      <c r="AK183" s="307" t="s">
        <v>139</v>
      </c>
      <c r="AL183" s="307" t="s">
        <v>139</v>
      </c>
      <c r="AM183" s="307" t="s">
        <v>139</v>
      </c>
      <c r="AN183" s="307" t="s">
        <v>139</v>
      </c>
      <c r="AO183" s="307" t="s">
        <v>139</v>
      </c>
      <c r="AP183" s="307" t="s">
        <v>139</v>
      </c>
      <c r="AQ183" s="307">
        <v>5.0000000000000001E-3</v>
      </c>
      <c r="AR183" s="307">
        <v>0.49199999999999999</v>
      </c>
      <c r="AS183" s="307">
        <v>2.1000000000000001E-2</v>
      </c>
      <c r="AT183" s="307">
        <v>5.0000000000000001E-3</v>
      </c>
      <c r="AU183" s="307">
        <v>0.48899999999999999</v>
      </c>
      <c r="AV183" s="307">
        <v>2.1000000000000001E-2</v>
      </c>
      <c r="AW183" s="307">
        <v>5.0000000000000001E-3</v>
      </c>
      <c r="AX183" s="307">
        <v>0.48699999999999999</v>
      </c>
      <c r="AY183" s="307">
        <v>2.1000000000000001E-2</v>
      </c>
      <c r="AZ183" s="307">
        <v>5.0000000000000001E-3</v>
      </c>
      <c r="BA183" s="307">
        <v>0.48799999999999999</v>
      </c>
      <c r="BB183" s="307">
        <v>2.1000000000000001E-2</v>
      </c>
    </row>
    <row r="184" spans="2:54" ht="16.5" customHeight="1" x14ac:dyDescent="0.3">
      <c r="B184" s="541"/>
      <c r="E184" s="303"/>
      <c r="F184" s="746" t="s">
        <v>1220</v>
      </c>
      <c r="G184" s="307" t="s">
        <v>139</v>
      </c>
      <c r="H184" s="307" t="s">
        <v>139</v>
      </c>
      <c r="I184" s="307" t="s">
        <v>139</v>
      </c>
      <c r="J184" s="307" t="s">
        <v>139</v>
      </c>
      <c r="K184" s="307" t="s">
        <v>139</v>
      </c>
      <c r="L184" s="307" t="s">
        <v>139</v>
      </c>
      <c r="M184" s="307" t="s">
        <v>139</v>
      </c>
      <c r="N184" s="307" t="s">
        <v>139</v>
      </c>
      <c r="O184" s="307" t="s">
        <v>139</v>
      </c>
      <c r="P184" s="307" t="s">
        <v>139</v>
      </c>
      <c r="Q184" s="307" t="s">
        <v>139</v>
      </c>
      <c r="R184" s="307" t="s">
        <v>139</v>
      </c>
      <c r="S184" s="307" t="s">
        <v>139</v>
      </c>
      <c r="T184" s="307" t="s">
        <v>139</v>
      </c>
      <c r="U184" s="307" t="s">
        <v>139</v>
      </c>
      <c r="V184" s="307" t="s">
        <v>139</v>
      </c>
      <c r="W184" s="307" t="s">
        <v>139</v>
      </c>
      <c r="X184" s="307" t="s">
        <v>139</v>
      </c>
      <c r="Y184" s="307" t="s">
        <v>139</v>
      </c>
      <c r="Z184" s="307" t="s">
        <v>139</v>
      </c>
      <c r="AA184" s="307" t="s">
        <v>139</v>
      </c>
      <c r="AB184" s="307" t="s">
        <v>139</v>
      </c>
      <c r="AC184" s="307" t="s">
        <v>139</v>
      </c>
      <c r="AD184" s="307" t="s">
        <v>139</v>
      </c>
      <c r="AE184" s="307" t="s">
        <v>139</v>
      </c>
      <c r="AF184" s="307" t="s">
        <v>139</v>
      </c>
      <c r="AG184" s="307" t="s">
        <v>139</v>
      </c>
      <c r="AH184" s="307" t="s">
        <v>139</v>
      </c>
      <c r="AI184" s="307" t="s">
        <v>139</v>
      </c>
      <c r="AJ184" s="307" t="s">
        <v>139</v>
      </c>
      <c r="AK184" s="307" t="s">
        <v>139</v>
      </c>
      <c r="AL184" s="307" t="s">
        <v>139</v>
      </c>
      <c r="AM184" s="307" t="s">
        <v>139</v>
      </c>
      <c r="AN184" s="307" t="s">
        <v>139</v>
      </c>
      <c r="AO184" s="307" t="s">
        <v>139</v>
      </c>
      <c r="AP184" s="307" t="s">
        <v>139</v>
      </c>
      <c r="AQ184" s="307">
        <v>0.04</v>
      </c>
      <c r="AR184" s="307">
        <v>2.2730000000000001</v>
      </c>
      <c r="AS184" s="307">
        <v>4.5999999999999999E-2</v>
      </c>
      <c r="AT184" s="307">
        <v>0.04</v>
      </c>
      <c r="AU184" s="307">
        <v>2.222</v>
      </c>
      <c r="AV184" s="307">
        <v>4.4999999999999998E-2</v>
      </c>
      <c r="AW184" s="307">
        <v>0.04</v>
      </c>
      <c r="AX184" s="307">
        <v>2.1859999999999999</v>
      </c>
      <c r="AY184" s="307">
        <v>4.4999999999999998E-2</v>
      </c>
      <c r="AZ184" s="307">
        <v>0.04</v>
      </c>
      <c r="BA184" s="307">
        <v>2.1629999999999998</v>
      </c>
      <c r="BB184" s="307">
        <v>4.4999999999999998E-2</v>
      </c>
    </row>
    <row r="185" spans="2:54" ht="16.5" customHeight="1" x14ac:dyDescent="0.3">
      <c r="B185" s="541"/>
      <c r="E185" s="305" t="s">
        <v>1222</v>
      </c>
      <c r="F185" s="746" t="s">
        <v>1217</v>
      </c>
      <c r="G185" s="307">
        <v>2.6640000000000001</v>
      </c>
      <c r="H185" s="307">
        <v>2.1000000000000001E-2</v>
      </c>
      <c r="I185" s="307">
        <v>0.111</v>
      </c>
      <c r="J185" s="307">
        <v>2.6640000000000001</v>
      </c>
      <c r="K185" s="307">
        <v>1.9E-2</v>
      </c>
      <c r="L185" s="307">
        <v>0.113</v>
      </c>
      <c r="M185" s="307">
        <v>2.6640000000000001</v>
      </c>
      <c r="N185" s="307">
        <v>1.7999999999999999E-2</v>
      </c>
      <c r="O185" s="307">
        <v>0.114</v>
      </c>
      <c r="P185" s="307">
        <v>2.6640000000000001</v>
      </c>
      <c r="Q185" s="307">
        <v>1.4999999999999999E-2</v>
      </c>
      <c r="R185" s="307">
        <v>0.11700000000000001</v>
      </c>
      <c r="S185" s="307">
        <v>2.5129999999999999</v>
      </c>
      <c r="T185" s="307">
        <v>1.4E-2</v>
      </c>
      <c r="U185" s="307">
        <v>0.11899999999999999</v>
      </c>
      <c r="V185" s="307">
        <v>2.488</v>
      </c>
      <c r="W185" s="307">
        <v>1.4E-2</v>
      </c>
      <c r="X185" s="307">
        <v>0.121</v>
      </c>
      <c r="Y185" s="307">
        <v>2.5609999999999999</v>
      </c>
      <c r="Z185" s="307">
        <v>1.4E-2</v>
      </c>
      <c r="AA185" s="307">
        <v>0.125</v>
      </c>
      <c r="AB185" s="307">
        <v>2.5609999999999999</v>
      </c>
      <c r="AC185" s="307">
        <v>1.2E-2</v>
      </c>
      <c r="AD185" s="307">
        <v>0.11799999999999999</v>
      </c>
      <c r="AE185" s="307">
        <v>2.5609999999999999</v>
      </c>
      <c r="AF185" s="307">
        <v>0.01</v>
      </c>
      <c r="AG185" s="307">
        <v>0.11899999999999999</v>
      </c>
      <c r="AH185" s="307">
        <v>2.556</v>
      </c>
      <c r="AI185" s="307">
        <v>8.9999999999999993E-3</v>
      </c>
      <c r="AJ185" s="307">
        <v>0.11700000000000001</v>
      </c>
      <c r="AK185" s="307">
        <v>2.5379999999999998</v>
      </c>
      <c r="AL185" s="307">
        <v>8.0000000000000002E-3</v>
      </c>
      <c r="AM185" s="307">
        <v>0.11700000000000001</v>
      </c>
      <c r="AN185" s="307">
        <v>2.5129999999999999</v>
      </c>
      <c r="AO185" s="307">
        <v>8.0000000000000002E-3</v>
      </c>
      <c r="AP185" s="307">
        <v>0.11799999999999999</v>
      </c>
      <c r="AQ185" s="307" t="s">
        <v>139</v>
      </c>
      <c r="AR185" s="307" t="s">
        <v>139</v>
      </c>
      <c r="AS185" s="307" t="s">
        <v>139</v>
      </c>
      <c r="AT185" s="307" t="s">
        <v>139</v>
      </c>
      <c r="AU185" s="307" t="s">
        <v>139</v>
      </c>
      <c r="AV185" s="307" t="s">
        <v>139</v>
      </c>
      <c r="AW185" s="307" t="s">
        <v>139</v>
      </c>
      <c r="AX185" s="307" t="s">
        <v>139</v>
      </c>
      <c r="AY185" s="307" t="s">
        <v>139</v>
      </c>
      <c r="AZ185" s="307" t="s">
        <v>139</v>
      </c>
      <c r="BA185" s="307" t="s">
        <v>139</v>
      </c>
      <c r="BB185" s="307" t="s">
        <v>139</v>
      </c>
    </row>
    <row r="186" spans="2:54" ht="16.5" customHeight="1" x14ac:dyDescent="0.3">
      <c r="B186" s="541"/>
      <c r="E186" s="303"/>
      <c r="F186" s="746" t="s">
        <v>1218</v>
      </c>
      <c r="G186" s="307">
        <v>2.6619999999999999</v>
      </c>
      <c r="H186" s="307">
        <v>2.3E-2</v>
      </c>
      <c r="I186" s="307">
        <v>6.3E-2</v>
      </c>
      <c r="J186" s="307">
        <v>2.6619999999999999</v>
      </c>
      <c r="K186" s="307">
        <v>1.9E-2</v>
      </c>
      <c r="L186" s="307">
        <v>6.3E-2</v>
      </c>
      <c r="M186" s="307">
        <v>2.6619999999999999</v>
      </c>
      <c r="N186" s="307">
        <v>1.7000000000000001E-2</v>
      </c>
      <c r="O186" s="307">
        <v>6.3E-2</v>
      </c>
      <c r="P186" s="307">
        <v>2.6619999999999999</v>
      </c>
      <c r="Q186" s="307">
        <v>1.2999999999999999E-2</v>
      </c>
      <c r="R186" s="307">
        <v>6.9000000000000006E-2</v>
      </c>
      <c r="S186" s="307">
        <v>2.5110000000000001</v>
      </c>
      <c r="T186" s="307">
        <v>1.2999999999999999E-2</v>
      </c>
      <c r="U186" s="307">
        <v>7.0999999999999994E-2</v>
      </c>
      <c r="V186" s="307">
        <v>2.4860000000000002</v>
      </c>
      <c r="W186" s="307">
        <v>1.4E-2</v>
      </c>
      <c r="X186" s="307">
        <v>7.2999999999999995E-2</v>
      </c>
      <c r="Y186" s="307">
        <v>2.5590000000000002</v>
      </c>
      <c r="Z186" s="307">
        <v>1.4E-2</v>
      </c>
      <c r="AA186" s="307">
        <v>7.5999999999999998E-2</v>
      </c>
      <c r="AB186" s="307">
        <v>2.5590000000000002</v>
      </c>
      <c r="AC186" s="307">
        <v>1.2999999999999999E-2</v>
      </c>
      <c r="AD186" s="307">
        <v>7.2999999999999995E-2</v>
      </c>
      <c r="AE186" s="307">
        <v>2.5590000000000002</v>
      </c>
      <c r="AF186" s="307">
        <v>0.01</v>
      </c>
      <c r="AG186" s="307">
        <v>7.4999999999999997E-2</v>
      </c>
      <c r="AH186" s="307">
        <v>2.5539999999999998</v>
      </c>
      <c r="AI186" s="307">
        <v>0.01</v>
      </c>
      <c r="AJ186" s="307">
        <v>7.3999999999999996E-2</v>
      </c>
      <c r="AK186" s="307">
        <v>2.536</v>
      </c>
      <c r="AL186" s="307">
        <v>0.01</v>
      </c>
      <c r="AM186" s="307">
        <v>7.4999999999999997E-2</v>
      </c>
      <c r="AN186" s="307">
        <v>2.5110000000000001</v>
      </c>
      <c r="AO186" s="307">
        <v>8.9999999999999993E-3</v>
      </c>
      <c r="AP186" s="307">
        <v>7.2999999999999995E-2</v>
      </c>
      <c r="AQ186" s="307" t="s">
        <v>139</v>
      </c>
      <c r="AR186" s="307" t="s">
        <v>139</v>
      </c>
      <c r="AS186" s="307" t="s">
        <v>139</v>
      </c>
      <c r="AT186" s="307" t="s">
        <v>139</v>
      </c>
      <c r="AU186" s="307" t="s">
        <v>139</v>
      </c>
      <c r="AV186" s="307" t="s">
        <v>139</v>
      </c>
      <c r="AW186" s="307" t="s">
        <v>139</v>
      </c>
      <c r="AX186" s="307" t="s">
        <v>139</v>
      </c>
      <c r="AY186" s="307" t="s">
        <v>139</v>
      </c>
      <c r="AZ186" s="307" t="s">
        <v>139</v>
      </c>
      <c r="BA186" s="307" t="s">
        <v>139</v>
      </c>
      <c r="BB186" s="307" t="s">
        <v>139</v>
      </c>
    </row>
    <row r="187" spans="2:54" ht="16.5" customHeight="1" x14ac:dyDescent="0.3">
      <c r="B187" s="541"/>
      <c r="E187" s="303"/>
      <c r="F187" s="746" t="s">
        <v>1219</v>
      </c>
      <c r="G187" s="307">
        <v>2.6589999999999998</v>
      </c>
      <c r="H187" s="307">
        <v>0.21299999999999999</v>
      </c>
      <c r="I187" s="307">
        <v>3.9E-2</v>
      </c>
      <c r="J187" s="307">
        <v>2.6589999999999998</v>
      </c>
      <c r="K187" s="307">
        <v>0.188</v>
      </c>
      <c r="L187" s="307">
        <v>4.1000000000000002E-2</v>
      </c>
      <c r="M187" s="307">
        <v>2.6589999999999998</v>
      </c>
      <c r="N187" s="307">
        <v>0.16300000000000001</v>
      </c>
      <c r="O187" s="307">
        <v>4.8000000000000001E-2</v>
      </c>
      <c r="P187" s="307">
        <v>2.6589999999999998</v>
      </c>
      <c r="Q187" s="307">
        <v>0.14499999999999999</v>
      </c>
      <c r="R187" s="307">
        <v>5.8000000000000003E-2</v>
      </c>
      <c r="S187" s="307">
        <v>2.508</v>
      </c>
      <c r="T187" s="307">
        <v>0.13600000000000001</v>
      </c>
      <c r="U187" s="307">
        <v>6.3E-2</v>
      </c>
      <c r="V187" s="307">
        <v>2.4830000000000001</v>
      </c>
      <c r="W187" s="307">
        <v>0.129</v>
      </c>
      <c r="X187" s="307">
        <v>7.0999999999999994E-2</v>
      </c>
      <c r="Y187" s="307">
        <v>2.556</v>
      </c>
      <c r="Z187" s="307">
        <v>0.126</v>
      </c>
      <c r="AA187" s="307">
        <v>7.9000000000000001E-2</v>
      </c>
      <c r="AB187" s="307">
        <v>2.556</v>
      </c>
      <c r="AC187" s="307">
        <v>0.112</v>
      </c>
      <c r="AD187" s="307">
        <v>7.6999999999999999E-2</v>
      </c>
      <c r="AE187" s="307">
        <v>2.556</v>
      </c>
      <c r="AF187" s="307">
        <v>9.9000000000000005E-2</v>
      </c>
      <c r="AG187" s="307">
        <v>8.1000000000000003E-2</v>
      </c>
      <c r="AH187" s="307">
        <v>2.5510000000000002</v>
      </c>
      <c r="AI187" s="307">
        <v>9.1999999999999998E-2</v>
      </c>
      <c r="AJ187" s="307">
        <v>8.6999999999999994E-2</v>
      </c>
      <c r="AK187" s="307">
        <v>2.5329999999999999</v>
      </c>
      <c r="AL187" s="307">
        <v>8.3000000000000004E-2</v>
      </c>
      <c r="AM187" s="307">
        <v>9.4E-2</v>
      </c>
      <c r="AN187" s="307">
        <v>2.508</v>
      </c>
      <c r="AO187" s="307">
        <v>7.6999999999999999E-2</v>
      </c>
      <c r="AP187" s="307">
        <v>0.104</v>
      </c>
      <c r="AQ187" s="307" t="s">
        <v>139</v>
      </c>
      <c r="AR187" s="307" t="s">
        <v>139</v>
      </c>
      <c r="AS187" s="307" t="s">
        <v>139</v>
      </c>
      <c r="AT187" s="307" t="s">
        <v>139</v>
      </c>
      <c r="AU187" s="307" t="s">
        <v>139</v>
      </c>
      <c r="AV187" s="307" t="s">
        <v>139</v>
      </c>
      <c r="AW187" s="307" t="s">
        <v>139</v>
      </c>
      <c r="AX187" s="307" t="s">
        <v>139</v>
      </c>
      <c r="AY187" s="307" t="s">
        <v>139</v>
      </c>
      <c r="AZ187" s="307" t="s">
        <v>139</v>
      </c>
      <c r="BA187" s="307" t="s">
        <v>139</v>
      </c>
      <c r="BB187" s="307" t="s">
        <v>139</v>
      </c>
    </row>
    <row r="188" spans="2:54" ht="16.5" customHeight="1" x14ac:dyDescent="0.3">
      <c r="B188" s="541"/>
      <c r="E188" s="305" t="s">
        <v>935</v>
      </c>
      <c r="F188" s="746" t="s">
        <v>1217</v>
      </c>
      <c r="G188" s="307" t="s">
        <v>139</v>
      </c>
      <c r="H188" s="307" t="s">
        <v>139</v>
      </c>
      <c r="I188" s="307" t="s">
        <v>139</v>
      </c>
      <c r="J188" s="307" t="s">
        <v>139</v>
      </c>
      <c r="K188" s="307" t="s">
        <v>139</v>
      </c>
      <c r="L188" s="307" t="s">
        <v>139</v>
      </c>
      <c r="M188" s="307" t="s">
        <v>139</v>
      </c>
      <c r="N188" s="307" t="s">
        <v>139</v>
      </c>
      <c r="O188" s="307" t="s">
        <v>139</v>
      </c>
      <c r="P188" s="307" t="s">
        <v>139</v>
      </c>
      <c r="Q188" s="307" t="s">
        <v>139</v>
      </c>
      <c r="R188" s="307" t="s">
        <v>139</v>
      </c>
      <c r="S188" s="307" t="s">
        <v>139</v>
      </c>
      <c r="T188" s="307" t="s">
        <v>139</v>
      </c>
      <c r="U188" s="307" t="s">
        <v>139</v>
      </c>
      <c r="V188" s="307" t="s">
        <v>139</v>
      </c>
      <c r="W188" s="307" t="s">
        <v>139</v>
      </c>
      <c r="X188" s="307" t="s">
        <v>139</v>
      </c>
      <c r="Y188" s="307" t="s">
        <v>139</v>
      </c>
      <c r="Z188" s="307" t="s">
        <v>139</v>
      </c>
      <c r="AA188" s="307" t="s">
        <v>139</v>
      </c>
      <c r="AB188" s="307" t="s">
        <v>139</v>
      </c>
      <c r="AC188" s="307" t="s">
        <v>139</v>
      </c>
      <c r="AD188" s="307" t="s">
        <v>139</v>
      </c>
      <c r="AE188" s="307" t="s">
        <v>139</v>
      </c>
      <c r="AF188" s="307" t="s">
        <v>139</v>
      </c>
      <c r="AG188" s="307" t="s">
        <v>139</v>
      </c>
      <c r="AH188" s="307" t="s">
        <v>139</v>
      </c>
      <c r="AI188" s="307" t="s">
        <v>139</v>
      </c>
      <c r="AJ188" s="307" t="s">
        <v>139</v>
      </c>
      <c r="AK188" s="307" t="s">
        <v>139</v>
      </c>
      <c r="AL188" s="307" t="s">
        <v>139</v>
      </c>
      <c r="AM188" s="307" t="s">
        <v>139</v>
      </c>
      <c r="AN188" s="307" t="s">
        <v>139</v>
      </c>
      <c r="AO188" s="307" t="s">
        <v>139</v>
      </c>
      <c r="AP188" s="307" t="s">
        <v>139</v>
      </c>
      <c r="AQ188" s="307">
        <v>2.488</v>
      </c>
      <c r="AR188" s="307">
        <v>7.0000000000000001E-3</v>
      </c>
      <c r="AS188" s="307">
        <v>0.11899999999999999</v>
      </c>
      <c r="AT188" s="307">
        <v>2.488</v>
      </c>
      <c r="AU188" s="307">
        <v>7.0000000000000001E-3</v>
      </c>
      <c r="AV188" s="307">
        <v>0.11899999999999999</v>
      </c>
      <c r="AW188" s="307">
        <v>2.488</v>
      </c>
      <c r="AX188" s="307">
        <v>7.0000000000000001E-3</v>
      </c>
      <c r="AY188" s="307">
        <v>0.11899999999999999</v>
      </c>
      <c r="AZ188" s="307">
        <v>2.488</v>
      </c>
      <c r="BA188" s="307">
        <v>6.0000000000000001E-3</v>
      </c>
      <c r="BB188" s="307">
        <v>0.11799999999999999</v>
      </c>
    </row>
    <row r="189" spans="2:54" ht="16.5" customHeight="1" x14ac:dyDescent="0.3">
      <c r="B189" s="541"/>
      <c r="E189" s="303"/>
      <c r="F189" s="746" t="s">
        <v>1218</v>
      </c>
      <c r="G189" s="307" t="s">
        <v>139</v>
      </c>
      <c r="H189" s="307" t="s">
        <v>139</v>
      </c>
      <c r="I189" s="307" t="s">
        <v>139</v>
      </c>
      <c r="J189" s="307" t="s">
        <v>139</v>
      </c>
      <c r="K189" s="307" t="s">
        <v>139</v>
      </c>
      <c r="L189" s="307" t="s">
        <v>139</v>
      </c>
      <c r="M189" s="307" t="s">
        <v>139</v>
      </c>
      <c r="N189" s="307" t="s">
        <v>139</v>
      </c>
      <c r="O189" s="307" t="s">
        <v>139</v>
      </c>
      <c r="P189" s="307" t="s">
        <v>139</v>
      </c>
      <c r="Q189" s="307" t="s">
        <v>139</v>
      </c>
      <c r="R189" s="307" t="s">
        <v>139</v>
      </c>
      <c r="S189" s="307" t="s">
        <v>139</v>
      </c>
      <c r="T189" s="307" t="s">
        <v>139</v>
      </c>
      <c r="U189" s="307" t="s">
        <v>139</v>
      </c>
      <c r="V189" s="307" t="s">
        <v>139</v>
      </c>
      <c r="W189" s="307" t="s">
        <v>139</v>
      </c>
      <c r="X189" s="307" t="s">
        <v>139</v>
      </c>
      <c r="Y189" s="307" t="s">
        <v>139</v>
      </c>
      <c r="Z189" s="307" t="s">
        <v>139</v>
      </c>
      <c r="AA189" s="307" t="s">
        <v>139</v>
      </c>
      <c r="AB189" s="307" t="s">
        <v>139</v>
      </c>
      <c r="AC189" s="307" t="s">
        <v>139</v>
      </c>
      <c r="AD189" s="307" t="s">
        <v>139</v>
      </c>
      <c r="AE189" s="307" t="s">
        <v>139</v>
      </c>
      <c r="AF189" s="307" t="s">
        <v>139</v>
      </c>
      <c r="AG189" s="307" t="s">
        <v>139</v>
      </c>
      <c r="AH189" s="307" t="s">
        <v>139</v>
      </c>
      <c r="AI189" s="307" t="s">
        <v>139</v>
      </c>
      <c r="AJ189" s="307" t="s">
        <v>139</v>
      </c>
      <c r="AK189" s="307" t="s">
        <v>139</v>
      </c>
      <c r="AL189" s="307" t="s">
        <v>139</v>
      </c>
      <c r="AM189" s="307" t="s">
        <v>139</v>
      </c>
      <c r="AN189" s="307" t="s">
        <v>139</v>
      </c>
      <c r="AO189" s="307" t="s">
        <v>139</v>
      </c>
      <c r="AP189" s="307" t="s">
        <v>139</v>
      </c>
      <c r="AQ189" s="307">
        <v>2.4860000000000002</v>
      </c>
      <c r="AR189" s="307">
        <v>8.9999999999999993E-3</v>
      </c>
      <c r="AS189" s="307">
        <v>7.3999999999999996E-2</v>
      </c>
      <c r="AT189" s="307">
        <v>2.4860000000000002</v>
      </c>
      <c r="AU189" s="307">
        <v>8.0000000000000002E-3</v>
      </c>
      <c r="AV189" s="307">
        <v>7.3999999999999996E-2</v>
      </c>
      <c r="AW189" s="307">
        <v>2.4860000000000002</v>
      </c>
      <c r="AX189" s="307">
        <v>8.9999999999999993E-3</v>
      </c>
      <c r="AY189" s="307">
        <v>7.5999999999999998E-2</v>
      </c>
      <c r="AZ189" s="307">
        <v>2.4860000000000002</v>
      </c>
      <c r="BA189" s="307">
        <v>8.0000000000000002E-3</v>
      </c>
      <c r="BB189" s="307">
        <v>7.1999999999999995E-2</v>
      </c>
    </row>
    <row r="190" spans="2:54" ht="16.5" customHeight="1" x14ac:dyDescent="0.3">
      <c r="B190" s="541"/>
      <c r="E190" s="303"/>
      <c r="F190" s="746" t="s">
        <v>1219</v>
      </c>
      <c r="G190" s="307" t="s">
        <v>139</v>
      </c>
      <c r="H190" s="307" t="s">
        <v>139</v>
      </c>
      <c r="I190" s="307" t="s">
        <v>139</v>
      </c>
      <c r="J190" s="307" t="s">
        <v>139</v>
      </c>
      <c r="K190" s="307" t="s">
        <v>139</v>
      </c>
      <c r="L190" s="307" t="s">
        <v>139</v>
      </c>
      <c r="M190" s="307" t="s">
        <v>139</v>
      </c>
      <c r="N190" s="307" t="s">
        <v>139</v>
      </c>
      <c r="O190" s="307" t="s">
        <v>139</v>
      </c>
      <c r="P190" s="307" t="s">
        <v>139</v>
      </c>
      <c r="Q190" s="307" t="s">
        <v>139</v>
      </c>
      <c r="R190" s="307" t="s">
        <v>139</v>
      </c>
      <c r="S190" s="307" t="s">
        <v>139</v>
      </c>
      <c r="T190" s="307" t="s">
        <v>139</v>
      </c>
      <c r="U190" s="307" t="s">
        <v>139</v>
      </c>
      <c r="V190" s="307" t="s">
        <v>139</v>
      </c>
      <c r="W190" s="307" t="s">
        <v>139</v>
      </c>
      <c r="X190" s="307" t="s">
        <v>139</v>
      </c>
      <c r="Y190" s="307" t="s">
        <v>139</v>
      </c>
      <c r="Z190" s="307" t="s">
        <v>139</v>
      </c>
      <c r="AA190" s="307" t="s">
        <v>139</v>
      </c>
      <c r="AB190" s="307" t="s">
        <v>139</v>
      </c>
      <c r="AC190" s="307" t="s">
        <v>139</v>
      </c>
      <c r="AD190" s="307" t="s">
        <v>139</v>
      </c>
      <c r="AE190" s="307" t="s">
        <v>139</v>
      </c>
      <c r="AF190" s="307" t="s">
        <v>139</v>
      </c>
      <c r="AG190" s="307" t="s">
        <v>139</v>
      </c>
      <c r="AH190" s="307" t="s">
        <v>139</v>
      </c>
      <c r="AI190" s="307" t="s">
        <v>139</v>
      </c>
      <c r="AJ190" s="307" t="s">
        <v>139</v>
      </c>
      <c r="AK190" s="307" t="s">
        <v>139</v>
      </c>
      <c r="AL190" s="307" t="s">
        <v>139</v>
      </c>
      <c r="AM190" s="307" t="s">
        <v>139</v>
      </c>
      <c r="AN190" s="307" t="s">
        <v>139</v>
      </c>
      <c r="AO190" s="307" t="s">
        <v>139</v>
      </c>
      <c r="AP190" s="307" t="s">
        <v>139</v>
      </c>
      <c r="AQ190" s="307">
        <v>2.4830000000000001</v>
      </c>
      <c r="AR190" s="307">
        <v>7.1999999999999995E-2</v>
      </c>
      <c r="AS190" s="307">
        <v>0.113</v>
      </c>
      <c r="AT190" s="307">
        <v>2.4830000000000001</v>
      </c>
      <c r="AU190" s="307">
        <v>6.4000000000000001E-2</v>
      </c>
      <c r="AV190" s="307">
        <v>0.12</v>
      </c>
      <c r="AW190" s="307">
        <v>2.4830000000000001</v>
      </c>
      <c r="AX190" s="307">
        <v>5.7000000000000002E-2</v>
      </c>
      <c r="AY190" s="307">
        <v>0.125</v>
      </c>
      <c r="AZ190" s="307">
        <v>2.4830000000000001</v>
      </c>
      <c r="BA190" s="307">
        <v>5.2999999999999999E-2</v>
      </c>
      <c r="BB190" s="307">
        <v>0.13</v>
      </c>
    </row>
    <row r="191" spans="2:54" ht="16.5" customHeight="1" x14ac:dyDescent="0.3">
      <c r="B191" s="541"/>
      <c r="E191" s="305" t="s">
        <v>936</v>
      </c>
      <c r="F191" s="746" t="s">
        <v>1217</v>
      </c>
      <c r="G191" s="307" t="s">
        <v>139</v>
      </c>
      <c r="H191" s="307" t="s">
        <v>139</v>
      </c>
      <c r="I191" s="307" t="s">
        <v>139</v>
      </c>
      <c r="J191" s="307" t="s">
        <v>139</v>
      </c>
      <c r="K191" s="307" t="s">
        <v>139</v>
      </c>
      <c r="L191" s="307" t="s">
        <v>139</v>
      </c>
      <c r="M191" s="307" t="s">
        <v>139</v>
      </c>
      <c r="N191" s="307" t="s">
        <v>139</v>
      </c>
      <c r="O191" s="307" t="s">
        <v>139</v>
      </c>
      <c r="P191" s="307" t="s">
        <v>139</v>
      </c>
      <c r="Q191" s="307" t="s">
        <v>139</v>
      </c>
      <c r="R191" s="307" t="s">
        <v>139</v>
      </c>
      <c r="S191" s="307" t="s">
        <v>139</v>
      </c>
      <c r="T191" s="307" t="s">
        <v>139</v>
      </c>
      <c r="U191" s="307" t="s">
        <v>139</v>
      </c>
      <c r="V191" s="307" t="s">
        <v>139</v>
      </c>
      <c r="W191" s="307" t="s">
        <v>139</v>
      </c>
      <c r="X191" s="307" t="s">
        <v>139</v>
      </c>
      <c r="Y191" s="307" t="s">
        <v>139</v>
      </c>
      <c r="Z191" s="307" t="s">
        <v>139</v>
      </c>
      <c r="AA191" s="307" t="s">
        <v>139</v>
      </c>
      <c r="AB191" s="307" t="s">
        <v>139</v>
      </c>
      <c r="AC191" s="307" t="s">
        <v>139</v>
      </c>
      <c r="AD191" s="307" t="s">
        <v>139</v>
      </c>
      <c r="AE191" s="307" t="s">
        <v>139</v>
      </c>
      <c r="AF191" s="307" t="s">
        <v>139</v>
      </c>
      <c r="AG191" s="307" t="s">
        <v>139</v>
      </c>
      <c r="AH191" s="307" t="s">
        <v>139</v>
      </c>
      <c r="AI191" s="307" t="s">
        <v>139</v>
      </c>
      <c r="AJ191" s="307" t="s">
        <v>139</v>
      </c>
      <c r="AK191" s="307" t="s">
        <v>139</v>
      </c>
      <c r="AL191" s="307" t="s">
        <v>139</v>
      </c>
      <c r="AM191" s="307" t="s">
        <v>139</v>
      </c>
      <c r="AN191" s="307" t="s">
        <v>139</v>
      </c>
      <c r="AO191" s="307" t="s">
        <v>139</v>
      </c>
      <c r="AP191" s="307" t="s">
        <v>139</v>
      </c>
      <c r="AQ191" s="307">
        <v>2.4119999999999999</v>
      </c>
      <c r="AR191" s="307">
        <v>7.0000000000000001E-3</v>
      </c>
      <c r="AS191" s="307">
        <v>0.11899999999999999</v>
      </c>
      <c r="AT191" s="307">
        <v>2.4119999999999999</v>
      </c>
      <c r="AU191" s="307">
        <v>7.0000000000000001E-3</v>
      </c>
      <c r="AV191" s="307">
        <v>0.11899999999999999</v>
      </c>
      <c r="AW191" s="307">
        <v>2.4119999999999999</v>
      </c>
      <c r="AX191" s="307">
        <v>7.0000000000000001E-3</v>
      </c>
      <c r="AY191" s="307">
        <v>0.11899999999999999</v>
      </c>
      <c r="AZ191" s="307">
        <v>2.4119999999999999</v>
      </c>
      <c r="BA191" s="307">
        <v>6.0000000000000001E-3</v>
      </c>
      <c r="BB191" s="307">
        <v>0.11799999999999999</v>
      </c>
    </row>
    <row r="192" spans="2:54" ht="16.5" customHeight="1" x14ac:dyDescent="0.3">
      <c r="B192" s="541"/>
      <c r="E192" s="303"/>
      <c r="F192" s="746" t="s">
        <v>1218</v>
      </c>
      <c r="G192" s="307" t="s">
        <v>139</v>
      </c>
      <c r="H192" s="307" t="s">
        <v>139</v>
      </c>
      <c r="I192" s="307" t="s">
        <v>139</v>
      </c>
      <c r="J192" s="307" t="s">
        <v>139</v>
      </c>
      <c r="K192" s="307" t="s">
        <v>139</v>
      </c>
      <c r="L192" s="307" t="s">
        <v>139</v>
      </c>
      <c r="M192" s="307" t="s">
        <v>139</v>
      </c>
      <c r="N192" s="307" t="s">
        <v>139</v>
      </c>
      <c r="O192" s="307" t="s">
        <v>139</v>
      </c>
      <c r="P192" s="307" t="s">
        <v>139</v>
      </c>
      <c r="Q192" s="307" t="s">
        <v>139</v>
      </c>
      <c r="R192" s="307" t="s">
        <v>139</v>
      </c>
      <c r="S192" s="307" t="s">
        <v>139</v>
      </c>
      <c r="T192" s="307" t="s">
        <v>139</v>
      </c>
      <c r="U192" s="307" t="s">
        <v>139</v>
      </c>
      <c r="V192" s="307" t="s">
        <v>139</v>
      </c>
      <c r="W192" s="307" t="s">
        <v>139</v>
      </c>
      <c r="X192" s="307" t="s">
        <v>139</v>
      </c>
      <c r="Y192" s="307" t="s">
        <v>139</v>
      </c>
      <c r="Z192" s="307" t="s">
        <v>139</v>
      </c>
      <c r="AA192" s="307" t="s">
        <v>139</v>
      </c>
      <c r="AB192" s="307" t="s">
        <v>139</v>
      </c>
      <c r="AC192" s="307" t="s">
        <v>139</v>
      </c>
      <c r="AD192" s="307" t="s">
        <v>139</v>
      </c>
      <c r="AE192" s="307" t="s">
        <v>139</v>
      </c>
      <c r="AF192" s="307" t="s">
        <v>139</v>
      </c>
      <c r="AG192" s="307" t="s">
        <v>139</v>
      </c>
      <c r="AH192" s="307" t="s">
        <v>139</v>
      </c>
      <c r="AI192" s="307" t="s">
        <v>139</v>
      </c>
      <c r="AJ192" s="307" t="s">
        <v>139</v>
      </c>
      <c r="AK192" s="307" t="s">
        <v>139</v>
      </c>
      <c r="AL192" s="307" t="s">
        <v>139</v>
      </c>
      <c r="AM192" s="307" t="s">
        <v>139</v>
      </c>
      <c r="AN192" s="307" t="s">
        <v>139</v>
      </c>
      <c r="AO192" s="307" t="s">
        <v>139</v>
      </c>
      <c r="AP192" s="307" t="s">
        <v>139</v>
      </c>
      <c r="AQ192" s="307">
        <v>2.41</v>
      </c>
      <c r="AR192" s="307">
        <v>8.9999999999999993E-3</v>
      </c>
      <c r="AS192" s="307">
        <v>7.3999999999999996E-2</v>
      </c>
      <c r="AT192" s="307">
        <v>2.41</v>
      </c>
      <c r="AU192" s="307">
        <v>8.0000000000000002E-3</v>
      </c>
      <c r="AV192" s="307">
        <v>7.3999999999999996E-2</v>
      </c>
      <c r="AW192" s="307">
        <v>2.41</v>
      </c>
      <c r="AX192" s="307">
        <v>8.9999999999999993E-3</v>
      </c>
      <c r="AY192" s="307">
        <v>7.5999999999999998E-2</v>
      </c>
      <c r="AZ192" s="307">
        <v>2.41</v>
      </c>
      <c r="BA192" s="307">
        <v>8.0000000000000002E-3</v>
      </c>
      <c r="BB192" s="307">
        <v>7.1999999999999995E-2</v>
      </c>
    </row>
    <row r="193" spans="2:54" ht="16.5" customHeight="1" x14ac:dyDescent="0.3">
      <c r="B193" s="541"/>
      <c r="E193" s="303"/>
      <c r="F193" s="746" t="s">
        <v>1219</v>
      </c>
      <c r="G193" s="307" t="s">
        <v>139</v>
      </c>
      <c r="H193" s="307" t="s">
        <v>139</v>
      </c>
      <c r="I193" s="307" t="s">
        <v>139</v>
      </c>
      <c r="J193" s="307" t="s">
        <v>139</v>
      </c>
      <c r="K193" s="307" t="s">
        <v>139</v>
      </c>
      <c r="L193" s="307" t="s">
        <v>139</v>
      </c>
      <c r="M193" s="307" t="s">
        <v>139</v>
      </c>
      <c r="N193" s="307" t="s">
        <v>139</v>
      </c>
      <c r="O193" s="307" t="s">
        <v>139</v>
      </c>
      <c r="P193" s="307" t="s">
        <v>139</v>
      </c>
      <c r="Q193" s="307" t="s">
        <v>139</v>
      </c>
      <c r="R193" s="307" t="s">
        <v>139</v>
      </c>
      <c r="S193" s="307" t="s">
        <v>139</v>
      </c>
      <c r="T193" s="307" t="s">
        <v>139</v>
      </c>
      <c r="U193" s="307" t="s">
        <v>139</v>
      </c>
      <c r="V193" s="307" t="s">
        <v>139</v>
      </c>
      <c r="W193" s="307" t="s">
        <v>139</v>
      </c>
      <c r="X193" s="307" t="s">
        <v>139</v>
      </c>
      <c r="Y193" s="307" t="s">
        <v>139</v>
      </c>
      <c r="Z193" s="307" t="s">
        <v>139</v>
      </c>
      <c r="AA193" s="307" t="s">
        <v>139</v>
      </c>
      <c r="AB193" s="307" t="s">
        <v>139</v>
      </c>
      <c r="AC193" s="307" t="s">
        <v>139</v>
      </c>
      <c r="AD193" s="307" t="s">
        <v>139</v>
      </c>
      <c r="AE193" s="307" t="s">
        <v>139</v>
      </c>
      <c r="AF193" s="307" t="s">
        <v>139</v>
      </c>
      <c r="AG193" s="307" t="s">
        <v>139</v>
      </c>
      <c r="AH193" s="307" t="s">
        <v>139</v>
      </c>
      <c r="AI193" s="307" t="s">
        <v>139</v>
      </c>
      <c r="AJ193" s="307" t="s">
        <v>139</v>
      </c>
      <c r="AK193" s="307" t="s">
        <v>139</v>
      </c>
      <c r="AL193" s="307" t="s">
        <v>139</v>
      </c>
      <c r="AM193" s="307" t="s">
        <v>139</v>
      </c>
      <c r="AN193" s="307" t="s">
        <v>139</v>
      </c>
      <c r="AO193" s="307" t="s">
        <v>139</v>
      </c>
      <c r="AP193" s="307" t="s">
        <v>139</v>
      </c>
      <c r="AQ193" s="307">
        <v>2.407</v>
      </c>
      <c r="AR193" s="307">
        <v>7.1999999999999995E-2</v>
      </c>
      <c r="AS193" s="307">
        <v>0.113</v>
      </c>
      <c r="AT193" s="307">
        <v>2.407</v>
      </c>
      <c r="AU193" s="307">
        <v>6.4000000000000001E-2</v>
      </c>
      <c r="AV193" s="307">
        <v>0.12</v>
      </c>
      <c r="AW193" s="307">
        <v>2.407</v>
      </c>
      <c r="AX193" s="307">
        <v>5.7000000000000002E-2</v>
      </c>
      <c r="AY193" s="307">
        <v>0.125</v>
      </c>
      <c r="AZ193" s="307">
        <v>2.407</v>
      </c>
      <c r="BA193" s="307">
        <v>5.2999999999999999E-2</v>
      </c>
      <c r="BB193" s="307">
        <v>0.13</v>
      </c>
    </row>
    <row r="194" spans="2:54" ht="16.5" customHeight="1" x14ac:dyDescent="0.3">
      <c r="B194" s="541"/>
      <c r="E194" s="305" t="s">
        <v>937</v>
      </c>
      <c r="F194" s="746" t="s">
        <v>1217</v>
      </c>
      <c r="G194" s="307" t="s">
        <v>139</v>
      </c>
      <c r="H194" s="307" t="s">
        <v>139</v>
      </c>
      <c r="I194" s="307" t="s">
        <v>139</v>
      </c>
      <c r="J194" s="307" t="s">
        <v>139</v>
      </c>
      <c r="K194" s="307" t="s">
        <v>139</v>
      </c>
      <c r="L194" s="307" t="s">
        <v>139</v>
      </c>
      <c r="M194" s="307" t="s">
        <v>139</v>
      </c>
      <c r="N194" s="307" t="s">
        <v>139</v>
      </c>
      <c r="O194" s="307" t="s">
        <v>139</v>
      </c>
      <c r="P194" s="307" t="s">
        <v>139</v>
      </c>
      <c r="Q194" s="307" t="s">
        <v>139</v>
      </c>
      <c r="R194" s="307" t="s">
        <v>139</v>
      </c>
      <c r="S194" s="307" t="s">
        <v>139</v>
      </c>
      <c r="T194" s="307" t="s">
        <v>139</v>
      </c>
      <c r="U194" s="307" t="s">
        <v>139</v>
      </c>
      <c r="V194" s="307" t="s">
        <v>139</v>
      </c>
      <c r="W194" s="307" t="s">
        <v>139</v>
      </c>
      <c r="X194" s="307" t="s">
        <v>139</v>
      </c>
      <c r="Y194" s="307" t="s">
        <v>139</v>
      </c>
      <c r="Z194" s="307" t="s">
        <v>139</v>
      </c>
      <c r="AA194" s="307" t="s">
        <v>139</v>
      </c>
      <c r="AB194" s="307" t="s">
        <v>139</v>
      </c>
      <c r="AC194" s="307" t="s">
        <v>139</v>
      </c>
      <c r="AD194" s="307" t="s">
        <v>139</v>
      </c>
      <c r="AE194" s="307" t="s">
        <v>139</v>
      </c>
      <c r="AF194" s="307" t="s">
        <v>139</v>
      </c>
      <c r="AG194" s="307" t="s">
        <v>139</v>
      </c>
      <c r="AH194" s="307" t="s">
        <v>139</v>
      </c>
      <c r="AI194" s="307" t="s">
        <v>139</v>
      </c>
      <c r="AJ194" s="307" t="s">
        <v>139</v>
      </c>
      <c r="AK194" s="307" t="s">
        <v>139</v>
      </c>
      <c r="AL194" s="307" t="s">
        <v>139</v>
      </c>
      <c r="AM194" s="307" t="s">
        <v>139</v>
      </c>
      <c r="AN194" s="307" t="s">
        <v>139</v>
      </c>
      <c r="AO194" s="307" t="s">
        <v>139</v>
      </c>
      <c r="AP194" s="307" t="s">
        <v>139</v>
      </c>
      <c r="AQ194" s="307">
        <v>2.16</v>
      </c>
      <c r="AR194" s="307">
        <v>7.0000000000000001E-3</v>
      </c>
      <c r="AS194" s="307">
        <v>0.11899999999999999</v>
      </c>
      <c r="AT194" s="307">
        <v>2.16</v>
      </c>
      <c r="AU194" s="307">
        <v>7.0000000000000001E-3</v>
      </c>
      <c r="AV194" s="307">
        <v>0.11899999999999999</v>
      </c>
      <c r="AW194" s="307">
        <v>2.16</v>
      </c>
      <c r="AX194" s="307">
        <v>7.0000000000000001E-3</v>
      </c>
      <c r="AY194" s="307">
        <v>0.11899999999999999</v>
      </c>
      <c r="AZ194" s="307">
        <v>2.16</v>
      </c>
      <c r="BA194" s="307">
        <v>6.0000000000000001E-3</v>
      </c>
      <c r="BB194" s="307">
        <v>0.11799999999999999</v>
      </c>
    </row>
    <row r="195" spans="2:54" ht="16.5" customHeight="1" x14ac:dyDescent="0.3">
      <c r="B195" s="541"/>
      <c r="E195" s="303"/>
      <c r="F195" s="746" t="s">
        <v>1218</v>
      </c>
      <c r="G195" s="307" t="s">
        <v>139</v>
      </c>
      <c r="H195" s="307" t="s">
        <v>139</v>
      </c>
      <c r="I195" s="307" t="s">
        <v>139</v>
      </c>
      <c r="J195" s="307" t="s">
        <v>139</v>
      </c>
      <c r="K195" s="307" t="s">
        <v>139</v>
      </c>
      <c r="L195" s="307" t="s">
        <v>139</v>
      </c>
      <c r="M195" s="307" t="s">
        <v>139</v>
      </c>
      <c r="N195" s="307" t="s">
        <v>139</v>
      </c>
      <c r="O195" s="307" t="s">
        <v>139</v>
      </c>
      <c r="P195" s="307" t="s">
        <v>139</v>
      </c>
      <c r="Q195" s="307" t="s">
        <v>139</v>
      </c>
      <c r="R195" s="307" t="s">
        <v>139</v>
      </c>
      <c r="S195" s="307" t="s">
        <v>139</v>
      </c>
      <c r="T195" s="307" t="s">
        <v>139</v>
      </c>
      <c r="U195" s="307" t="s">
        <v>139</v>
      </c>
      <c r="V195" s="307" t="s">
        <v>139</v>
      </c>
      <c r="W195" s="307" t="s">
        <v>139</v>
      </c>
      <c r="X195" s="307" t="s">
        <v>139</v>
      </c>
      <c r="Y195" s="307" t="s">
        <v>139</v>
      </c>
      <c r="Z195" s="307" t="s">
        <v>139</v>
      </c>
      <c r="AA195" s="307" t="s">
        <v>139</v>
      </c>
      <c r="AB195" s="307" t="s">
        <v>139</v>
      </c>
      <c r="AC195" s="307" t="s">
        <v>139</v>
      </c>
      <c r="AD195" s="307" t="s">
        <v>139</v>
      </c>
      <c r="AE195" s="307" t="s">
        <v>139</v>
      </c>
      <c r="AF195" s="307" t="s">
        <v>139</v>
      </c>
      <c r="AG195" s="307" t="s">
        <v>139</v>
      </c>
      <c r="AH195" s="307" t="s">
        <v>139</v>
      </c>
      <c r="AI195" s="307" t="s">
        <v>139</v>
      </c>
      <c r="AJ195" s="307" t="s">
        <v>139</v>
      </c>
      <c r="AK195" s="307" t="s">
        <v>139</v>
      </c>
      <c r="AL195" s="307" t="s">
        <v>139</v>
      </c>
      <c r="AM195" s="307" t="s">
        <v>139</v>
      </c>
      <c r="AN195" s="307" t="s">
        <v>139</v>
      </c>
      <c r="AO195" s="307" t="s">
        <v>139</v>
      </c>
      <c r="AP195" s="307" t="s">
        <v>139</v>
      </c>
      <c r="AQ195" s="307">
        <v>2.1579999999999999</v>
      </c>
      <c r="AR195" s="307">
        <v>8.9999999999999993E-3</v>
      </c>
      <c r="AS195" s="307">
        <v>7.3999999999999996E-2</v>
      </c>
      <c r="AT195" s="307">
        <v>2.1579999999999999</v>
      </c>
      <c r="AU195" s="307">
        <v>8.0000000000000002E-3</v>
      </c>
      <c r="AV195" s="307">
        <v>7.3999999999999996E-2</v>
      </c>
      <c r="AW195" s="307">
        <v>2.1579999999999999</v>
      </c>
      <c r="AX195" s="307">
        <v>8.9999999999999993E-3</v>
      </c>
      <c r="AY195" s="307">
        <v>7.5999999999999998E-2</v>
      </c>
      <c r="AZ195" s="307">
        <v>2.1579999999999999</v>
      </c>
      <c r="BA195" s="307">
        <v>8.0000000000000002E-3</v>
      </c>
      <c r="BB195" s="307">
        <v>7.1999999999999995E-2</v>
      </c>
    </row>
    <row r="196" spans="2:54" ht="16.5" customHeight="1" x14ac:dyDescent="0.3">
      <c r="B196" s="541"/>
      <c r="E196" s="303"/>
      <c r="F196" s="746" t="s">
        <v>1219</v>
      </c>
      <c r="G196" s="307" t="s">
        <v>139</v>
      </c>
      <c r="H196" s="307" t="s">
        <v>139</v>
      </c>
      <c r="I196" s="307" t="s">
        <v>139</v>
      </c>
      <c r="J196" s="307" t="s">
        <v>139</v>
      </c>
      <c r="K196" s="307" t="s">
        <v>139</v>
      </c>
      <c r="L196" s="307" t="s">
        <v>139</v>
      </c>
      <c r="M196" s="307" t="s">
        <v>139</v>
      </c>
      <c r="N196" s="307" t="s">
        <v>139</v>
      </c>
      <c r="O196" s="307" t="s">
        <v>139</v>
      </c>
      <c r="P196" s="307" t="s">
        <v>139</v>
      </c>
      <c r="Q196" s="307" t="s">
        <v>139</v>
      </c>
      <c r="R196" s="307" t="s">
        <v>139</v>
      </c>
      <c r="S196" s="307" t="s">
        <v>139</v>
      </c>
      <c r="T196" s="307" t="s">
        <v>139</v>
      </c>
      <c r="U196" s="307" t="s">
        <v>139</v>
      </c>
      <c r="V196" s="307" t="s">
        <v>139</v>
      </c>
      <c r="W196" s="307" t="s">
        <v>139</v>
      </c>
      <c r="X196" s="307" t="s">
        <v>139</v>
      </c>
      <c r="Y196" s="307" t="s">
        <v>139</v>
      </c>
      <c r="Z196" s="307" t="s">
        <v>139</v>
      </c>
      <c r="AA196" s="307" t="s">
        <v>139</v>
      </c>
      <c r="AB196" s="307" t="s">
        <v>139</v>
      </c>
      <c r="AC196" s="307" t="s">
        <v>139</v>
      </c>
      <c r="AD196" s="307" t="s">
        <v>139</v>
      </c>
      <c r="AE196" s="307" t="s">
        <v>139</v>
      </c>
      <c r="AF196" s="307" t="s">
        <v>139</v>
      </c>
      <c r="AG196" s="307" t="s">
        <v>139</v>
      </c>
      <c r="AH196" s="307" t="s">
        <v>139</v>
      </c>
      <c r="AI196" s="307" t="s">
        <v>139</v>
      </c>
      <c r="AJ196" s="307" t="s">
        <v>139</v>
      </c>
      <c r="AK196" s="307" t="s">
        <v>139</v>
      </c>
      <c r="AL196" s="307" t="s">
        <v>139</v>
      </c>
      <c r="AM196" s="307" t="s">
        <v>139</v>
      </c>
      <c r="AN196" s="307" t="s">
        <v>139</v>
      </c>
      <c r="AO196" s="307" t="s">
        <v>139</v>
      </c>
      <c r="AP196" s="307" t="s">
        <v>139</v>
      </c>
      <c r="AQ196" s="307">
        <v>2.1549999999999998</v>
      </c>
      <c r="AR196" s="307">
        <v>7.1999999999999995E-2</v>
      </c>
      <c r="AS196" s="307">
        <v>0.113</v>
      </c>
      <c r="AT196" s="307">
        <v>2.1549999999999998</v>
      </c>
      <c r="AU196" s="307">
        <v>6.4000000000000001E-2</v>
      </c>
      <c r="AV196" s="307">
        <v>0.12</v>
      </c>
      <c r="AW196" s="307">
        <v>2.1549999999999998</v>
      </c>
      <c r="AX196" s="307">
        <v>5.7000000000000002E-2</v>
      </c>
      <c r="AY196" s="307">
        <v>0.125</v>
      </c>
      <c r="AZ196" s="307">
        <v>2.1549999999999998</v>
      </c>
      <c r="BA196" s="307">
        <v>5.2999999999999999E-2</v>
      </c>
      <c r="BB196" s="307">
        <v>0.13</v>
      </c>
    </row>
    <row r="197" spans="2:54" ht="16.5" customHeight="1" x14ac:dyDescent="0.3">
      <c r="B197" s="541"/>
      <c r="E197" s="305" t="s">
        <v>938</v>
      </c>
      <c r="F197" s="746" t="s">
        <v>1217</v>
      </c>
      <c r="G197" s="307" t="s">
        <v>139</v>
      </c>
      <c r="H197" s="307" t="s">
        <v>139</v>
      </c>
      <c r="I197" s="307" t="s">
        <v>139</v>
      </c>
      <c r="J197" s="307" t="s">
        <v>139</v>
      </c>
      <c r="K197" s="307" t="s">
        <v>139</v>
      </c>
      <c r="L197" s="307" t="s">
        <v>139</v>
      </c>
      <c r="M197" s="307" t="s">
        <v>139</v>
      </c>
      <c r="N197" s="307" t="s">
        <v>139</v>
      </c>
      <c r="O197" s="307" t="s">
        <v>139</v>
      </c>
      <c r="P197" s="307" t="s">
        <v>139</v>
      </c>
      <c r="Q197" s="307" t="s">
        <v>139</v>
      </c>
      <c r="R197" s="307" t="s">
        <v>139</v>
      </c>
      <c r="S197" s="307" t="s">
        <v>139</v>
      </c>
      <c r="T197" s="307" t="s">
        <v>139</v>
      </c>
      <c r="U197" s="307" t="s">
        <v>139</v>
      </c>
      <c r="V197" s="307" t="s">
        <v>139</v>
      </c>
      <c r="W197" s="307" t="s">
        <v>139</v>
      </c>
      <c r="X197" s="307" t="s">
        <v>139</v>
      </c>
      <c r="Y197" s="307" t="s">
        <v>139</v>
      </c>
      <c r="Z197" s="307" t="s">
        <v>139</v>
      </c>
      <c r="AA197" s="307" t="s">
        <v>139</v>
      </c>
      <c r="AB197" s="307" t="s">
        <v>139</v>
      </c>
      <c r="AC197" s="307" t="s">
        <v>139</v>
      </c>
      <c r="AD197" s="307" t="s">
        <v>139</v>
      </c>
      <c r="AE197" s="307" t="s">
        <v>139</v>
      </c>
      <c r="AF197" s="307" t="s">
        <v>139</v>
      </c>
      <c r="AG197" s="307" t="s">
        <v>139</v>
      </c>
      <c r="AH197" s="307" t="s">
        <v>139</v>
      </c>
      <c r="AI197" s="307" t="s">
        <v>139</v>
      </c>
      <c r="AJ197" s="307" t="s">
        <v>139</v>
      </c>
      <c r="AK197" s="307" t="s">
        <v>139</v>
      </c>
      <c r="AL197" s="307" t="s">
        <v>139</v>
      </c>
      <c r="AM197" s="307" t="s">
        <v>139</v>
      </c>
      <c r="AN197" s="307" t="s">
        <v>139</v>
      </c>
      <c r="AO197" s="307" t="s">
        <v>139</v>
      </c>
      <c r="AP197" s="307" t="s">
        <v>139</v>
      </c>
      <c r="AQ197" s="307">
        <v>1.9079999999999999</v>
      </c>
      <c r="AR197" s="307">
        <v>7.0000000000000001E-3</v>
      </c>
      <c r="AS197" s="307">
        <v>0.11899999999999999</v>
      </c>
      <c r="AT197" s="307">
        <v>1.9079999999999999</v>
      </c>
      <c r="AU197" s="307">
        <v>7.0000000000000001E-3</v>
      </c>
      <c r="AV197" s="307">
        <v>0.11899999999999999</v>
      </c>
      <c r="AW197" s="307">
        <v>1.9079999999999999</v>
      </c>
      <c r="AX197" s="307">
        <v>7.0000000000000001E-3</v>
      </c>
      <c r="AY197" s="307">
        <v>0.11899999999999999</v>
      </c>
      <c r="AZ197" s="307">
        <v>1.9079999999999999</v>
      </c>
      <c r="BA197" s="307">
        <v>6.0000000000000001E-3</v>
      </c>
      <c r="BB197" s="307">
        <v>0.11799999999999999</v>
      </c>
    </row>
    <row r="198" spans="2:54" ht="16.5" customHeight="1" x14ac:dyDescent="0.3">
      <c r="B198" s="541"/>
      <c r="E198" s="303"/>
      <c r="F198" s="746" t="s">
        <v>1218</v>
      </c>
      <c r="G198" s="307" t="s">
        <v>139</v>
      </c>
      <c r="H198" s="307" t="s">
        <v>139</v>
      </c>
      <c r="I198" s="307" t="s">
        <v>139</v>
      </c>
      <c r="J198" s="307" t="s">
        <v>139</v>
      </c>
      <c r="K198" s="307" t="s">
        <v>139</v>
      </c>
      <c r="L198" s="307" t="s">
        <v>139</v>
      </c>
      <c r="M198" s="307" t="s">
        <v>139</v>
      </c>
      <c r="N198" s="307" t="s">
        <v>139</v>
      </c>
      <c r="O198" s="307" t="s">
        <v>139</v>
      </c>
      <c r="P198" s="307" t="s">
        <v>139</v>
      </c>
      <c r="Q198" s="307" t="s">
        <v>139</v>
      </c>
      <c r="R198" s="307" t="s">
        <v>139</v>
      </c>
      <c r="S198" s="307" t="s">
        <v>139</v>
      </c>
      <c r="T198" s="307" t="s">
        <v>139</v>
      </c>
      <c r="U198" s="307" t="s">
        <v>139</v>
      </c>
      <c r="V198" s="307" t="s">
        <v>139</v>
      </c>
      <c r="W198" s="307" t="s">
        <v>139</v>
      </c>
      <c r="X198" s="307" t="s">
        <v>139</v>
      </c>
      <c r="Y198" s="307" t="s">
        <v>139</v>
      </c>
      <c r="Z198" s="307" t="s">
        <v>139</v>
      </c>
      <c r="AA198" s="307" t="s">
        <v>139</v>
      </c>
      <c r="AB198" s="307" t="s">
        <v>139</v>
      </c>
      <c r="AC198" s="307" t="s">
        <v>139</v>
      </c>
      <c r="AD198" s="307" t="s">
        <v>139</v>
      </c>
      <c r="AE198" s="307" t="s">
        <v>139</v>
      </c>
      <c r="AF198" s="307" t="s">
        <v>139</v>
      </c>
      <c r="AG198" s="307" t="s">
        <v>139</v>
      </c>
      <c r="AH198" s="307" t="s">
        <v>139</v>
      </c>
      <c r="AI198" s="307" t="s">
        <v>139</v>
      </c>
      <c r="AJ198" s="307" t="s">
        <v>139</v>
      </c>
      <c r="AK198" s="307" t="s">
        <v>139</v>
      </c>
      <c r="AL198" s="307" t="s">
        <v>139</v>
      </c>
      <c r="AM198" s="307" t="s">
        <v>139</v>
      </c>
      <c r="AN198" s="307" t="s">
        <v>139</v>
      </c>
      <c r="AO198" s="307" t="s">
        <v>139</v>
      </c>
      <c r="AP198" s="307" t="s">
        <v>139</v>
      </c>
      <c r="AQ198" s="307">
        <v>1.9059999999999999</v>
      </c>
      <c r="AR198" s="307">
        <v>8.9999999999999993E-3</v>
      </c>
      <c r="AS198" s="307">
        <v>7.3999999999999996E-2</v>
      </c>
      <c r="AT198" s="307">
        <v>1.9059999999999999</v>
      </c>
      <c r="AU198" s="307">
        <v>8.0000000000000002E-3</v>
      </c>
      <c r="AV198" s="307">
        <v>7.3999999999999996E-2</v>
      </c>
      <c r="AW198" s="307">
        <v>1.9059999999999999</v>
      </c>
      <c r="AX198" s="307">
        <v>8.9999999999999993E-3</v>
      </c>
      <c r="AY198" s="307">
        <v>7.5999999999999998E-2</v>
      </c>
      <c r="AZ198" s="307">
        <v>1.9059999999999999</v>
      </c>
      <c r="BA198" s="307">
        <v>8.0000000000000002E-3</v>
      </c>
      <c r="BB198" s="307">
        <v>7.1999999999999995E-2</v>
      </c>
    </row>
    <row r="199" spans="2:54" ht="16.5" customHeight="1" x14ac:dyDescent="0.3">
      <c r="B199" s="541"/>
      <c r="E199" s="306"/>
      <c r="F199" s="746" t="s">
        <v>1219</v>
      </c>
      <c r="G199" s="307" t="s">
        <v>139</v>
      </c>
      <c r="H199" s="307" t="s">
        <v>139</v>
      </c>
      <c r="I199" s="307" t="s">
        <v>139</v>
      </c>
      <c r="J199" s="307" t="s">
        <v>139</v>
      </c>
      <c r="K199" s="307" t="s">
        <v>139</v>
      </c>
      <c r="L199" s="307" t="s">
        <v>139</v>
      </c>
      <c r="M199" s="307" t="s">
        <v>139</v>
      </c>
      <c r="N199" s="307" t="s">
        <v>139</v>
      </c>
      <c r="O199" s="307" t="s">
        <v>139</v>
      </c>
      <c r="P199" s="307" t="s">
        <v>139</v>
      </c>
      <c r="Q199" s="307" t="s">
        <v>139</v>
      </c>
      <c r="R199" s="307" t="s">
        <v>139</v>
      </c>
      <c r="S199" s="307" t="s">
        <v>139</v>
      </c>
      <c r="T199" s="307" t="s">
        <v>139</v>
      </c>
      <c r="U199" s="307" t="s">
        <v>139</v>
      </c>
      <c r="V199" s="307" t="s">
        <v>139</v>
      </c>
      <c r="W199" s="307" t="s">
        <v>139</v>
      </c>
      <c r="X199" s="307" t="s">
        <v>139</v>
      </c>
      <c r="Y199" s="307" t="s">
        <v>139</v>
      </c>
      <c r="Z199" s="307" t="s">
        <v>139</v>
      </c>
      <c r="AA199" s="307" t="s">
        <v>139</v>
      </c>
      <c r="AB199" s="307" t="s">
        <v>139</v>
      </c>
      <c r="AC199" s="307" t="s">
        <v>139</v>
      </c>
      <c r="AD199" s="307" t="s">
        <v>139</v>
      </c>
      <c r="AE199" s="307" t="s">
        <v>139</v>
      </c>
      <c r="AF199" s="307" t="s">
        <v>139</v>
      </c>
      <c r="AG199" s="307" t="s">
        <v>139</v>
      </c>
      <c r="AH199" s="307" t="s">
        <v>139</v>
      </c>
      <c r="AI199" s="307" t="s">
        <v>139</v>
      </c>
      <c r="AJ199" s="307" t="s">
        <v>139</v>
      </c>
      <c r="AK199" s="307" t="s">
        <v>139</v>
      </c>
      <c r="AL199" s="307" t="s">
        <v>139</v>
      </c>
      <c r="AM199" s="307" t="s">
        <v>139</v>
      </c>
      <c r="AN199" s="307" t="s">
        <v>139</v>
      </c>
      <c r="AO199" s="307" t="s">
        <v>139</v>
      </c>
      <c r="AP199" s="307" t="s">
        <v>139</v>
      </c>
      <c r="AQ199" s="307">
        <v>1.903</v>
      </c>
      <c r="AR199" s="307">
        <v>7.1999999999999995E-2</v>
      </c>
      <c r="AS199" s="307">
        <v>0.113</v>
      </c>
      <c r="AT199" s="307">
        <v>1.903</v>
      </c>
      <c r="AU199" s="307">
        <v>6.4000000000000001E-2</v>
      </c>
      <c r="AV199" s="307">
        <v>0.12</v>
      </c>
      <c r="AW199" s="307">
        <v>1.903</v>
      </c>
      <c r="AX199" s="307">
        <v>5.7000000000000002E-2</v>
      </c>
      <c r="AY199" s="307">
        <v>0.125</v>
      </c>
      <c r="AZ199" s="307">
        <v>1.903</v>
      </c>
      <c r="BA199" s="307">
        <v>5.2999999999999999E-2</v>
      </c>
      <c r="BB199" s="307">
        <v>0.13</v>
      </c>
    </row>
    <row r="200" spans="2:54" ht="16.5" customHeight="1" x14ac:dyDescent="0.3">
      <c r="B200" s="541"/>
      <c r="E200" s="305" t="s">
        <v>939</v>
      </c>
      <c r="F200" s="746" t="s">
        <v>1217</v>
      </c>
      <c r="G200" s="307" t="s">
        <v>139</v>
      </c>
      <c r="H200" s="307" t="s">
        <v>139</v>
      </c>
      <c r="I200" s="307" t="s">
        <v>139</v>
      </c>
      <c r="J200" s="307" t="s">
        <v>139</v>
      </c>
      <c r="K200" s="307" t="s">
        <v>139</v>
      </c>
      <c r="L200" s="307" t="s">
        <v>139</v>
      </c>
      <c r="M200" s="307" t="s">
        <v>139</v>
      </c>
      <c r="N200" s="307" t="s">
        <v>139</v>
      </c>
      <c r="O200" s="307" t="s">
        <v>139</v>
      </c>
      <c r="P200" s="307" t="s">
        <v>139</v>
      </c>
      <c r="Q200" s="307" t="s">
        <v>139</v>
      </c>
      <c r="R200" s="307" t="s">
        <v>139</v>
      </c>
      <c r="S200" s="307" t="s">
        <v>139</v>
      </c>
      <c r="T200" s="307" t="s">
        <v>139</v>
      </c>
      <c r="U200" s="307" t="s">
        <v>139</v>
      </c>
      <c r="V200" s="307" t="s">
        <v>139</v>
      </c>
      <c r="W200" s="307" t="s">
        <v>139</v>
      </c>
      <c r="X200" s="307" t="s">
        <v>139</v>
      </c>
      <c r="Y200" s="307" t="s">
        <v>139</v>
      </c>
      <c r="Z200" s="307" t="s">
        <v>139</v>
      </c>
      <c r="AA200" s="307" t="s">
        <v>139</v>
      </c>
      <c r="AB200" s="307" t="s">
        <v>139</v>
      </c>
      <c r="AC200" s="307" t="s">
        <v>139</v>
      </c>
      <c r="AD200" s="307" t="s">
        <v>139</v>
      </c>
      <c r="AE200" s="307" t="s">
        <v>139</v>
      </c>
      <c r="AF200" s="307" t="s">
        <v>139</v>
      </c>
      <c r="AG200" s="307" t="s">
        <v>139</v>
      </c>
      <c r="AH200" s="307" t="s">
        <v>139</v>
      </c>
      <c r="AI200" s="307" t="s">
        <v>139</v>
      </c>
      <c r="AJ200" s="307" t="s">
        <v>139</v>
      </c>
      <c r="AK200" s="307" t="s">
        <v>139</v>
      </c>
      <c r="AL200" s="307" t="s">
        <v>139</v>
      </c>
      <c r="AM200" s="307" t="s">
        <v>139</v>
      </c>
      <c r="AN200" s="307" t="s">
        <v>139</v>
      </c>
      <c r="AO200" s="307" t="s">
        <v>139</v>
      </c>
      <c r="AP200" s="307" t="s">
        <v>139</v>
      </c>
      <c r="AQ200" s="307">
        <v>0.14399999999999999</v>
      </c>
      <c r="AR200" s="307">
        <v>7.0000000000000001E-3</v>
      </c>
      <c r="AS200" s="307">
        <v>0.11899999999999999</v>
      </c>
      <c r="AT200" s="307">
        <v>0.14399999999999999</v>
      </c>
      <c r="AU200" s="307">
        <v>7.0000000000000001E-3</v>
      </c>
      <c r="AV200" s="307">
        <v>0.11899999999999999</v>
      </c>
      <c r="AW200" s="307">
        <v>0.14399999999999999</v>
      </c>
      <c r="AX200" s="307">
        <v>7.0000000000000001E-3</v>
      </c>
      <c r="AY200" s="307">
        <v>0.11899999999999999</v>
      </c>
      <c r="AZ200" s="307">
        <v>0.14399999999999999</v>
      </c>
      <c r="BA200" s="307">
        <v>6.0000000000000001E-3</v>
      </c>
      <c r="BB200" s="307">
        <v>0.11799999999999999</v>
      </c>
    </row>
    <row r="201" spans="2:54" ht="16.5" customHeight="1" x14ac:dyDescent="0.3">
      <c r="B201" s="541"/>
      <c r="E201" s="303"/>
      <c r="F201" s="746" t="s">
        <v>1218</v>
      </c>
      <c r="G201" s="307" t="s">
        <v>139</v>
      </c>
      <c r="H201" s="307" t="s">
        <v>139</v>
      </c>
      <c r="I201" s="307" t="s">
        <v>139</v>
      </c>
      <c r="J201" s="307" t="s">
        <v>139</v>
      </c>
      <c r="K201" s="307" t="s">
        <v>139</v>
      </c>
      <c r="L201" s="307" t="s">
        <v>139</v>
      </c>
      <c r="M201" s="307" t="s">
        <v>139</v>
      </c>
      <c r="N201" s="307" t="s">
        <v>139</v>
      </c>
      <c r="O201" s="307" t="s">
        <v>139</v>
      </c>
      <c r="P201" s="307" t="s">
        <v>139</v>
      </c>
      <c r="Q201" s="307" t="s">
        <v>139</v>
      </c>
      <c r="R201" s="307" t="s">
        <v>139</v>
      </c>
      <c r="S201" s="307" t="s">
        <v>139</v>
      </c>
      <c r="T201" s="307" t="s">
        <v>139</v>
      </c>
      <c r="U201" s="307" t="s">
        <v>139</v>
      </c>
      <c r="V201" s="307" t="s">
        <v>139</v>
      </c>
      <c r="W201" s="307" t="s">
        <v>139</v>
      </c>
      <c r="X201" s="307" t="s">
        <v>139</v>
      </c>
      <c r="Y201" s="307" t="s">
        <v>139</v>
      </c>
      <c r="Z201" s="307" t="s">
        <v>139</v>
      </c>
      <c r="AA201" s="307" t="s">
        <v>139</v>
      </c>
      <c r="AB201" s="307" t="s">
        <v>139</v>
      </c>
      <c r="AC201" s="307" t="s">
        <v>139</v>
      </c>
      <c r="AD201" s="307" t="s">
        <v>139</v>
      </c>
      <c r="AE201" s="307" t="s">
        <v>139</v>
      </c>
      <c r="AF201" s="307" t="s">
        <v>139</v>
      </c>
      <c r="AG201" s="307" t="s">
        <v>139</v>
      </c>
      <c r="AH201" s="307" t="s">
        <v>139</v>
      </c>
      <c r="AI201" s="307" t="s">
        <v>139</v>
      </c>
      <c r="AJ201" s="307" t="s">
        <v>139</v>
      </c>
      <c r="AK201" s="307" t="s">
        <v>139</v>
      </c>
      <c r="AL201" s="307" t="s">
        <v>139</v>
      </c>
      <c r="AM201" s="307" t="s">
        <v>139</v>
      </c>
      <c r="AN201" s="307" t="s">
        <v>139</v>
      </c>
      <c r="AO201" s="307" t="s">
        <v>139</v>
      </c>
      <c r="AP201" s="307" t="s">
        <v>139</v>
      </c>
      <c r="AQ201" s="307">
        <v>0.14199999999999999</v>
      </c>
      <c r="AR201" s="307">
        <v>8.9999999999999993E-3</v>
      </c>
      <c r="AS201" s="307">
        <v>7.3999999999999996E-2</v>
      </c>
      <c r="AT201" s="307">
        <v>0.14199999999999999</v>
      </c>
      <c r="AU201" s="307">
        <v>8.0000000000000002E-3</v>
      </c>
      <c r="AV201" s="307">
        <v>7.3999999999999996E-2</v>
      </c>
      <c r="AW201" s="307">
        <v>0.14199999999999999</v>
      </c>
      <c r="AX201" s="307">
        <v>8.9999999999999993E-3</v>
      </c>
      <c r="AY201" s="307">
        <v>7.5999999999999998E-2</v>
      </c>
      <c r="AZ201" s="307">
        <v>0.14199999999999999</v>
      </c>
      <c r="BA201" s="307">
        <v>8.0000000000000002E-3</v>
      </c>
      <c r="BB201" s="307">
        <v>7.1999999999999995E-2</v>
      </c>
    </row>
    <row r="202" spans="2:54" ht="16.5" customHeight="1" x14ac:dyDescent="0.3">
      <c r="B202" s="541"/>
      <c r="E202" s="306"/>
      <c r="F202" s="746" t="s">
        <v>1219</v>
      </c>
      <c r="G202" s="307" t="s">
        <v>139</v>
      </c>
      <c r="H202" s="307" t="s">
        <v>139</v>
      </c>
      <c r="I202" s="307" t="s">
        <v>139</v>
      </c>
      <c r="J202" s="307" t="s">
        <v>139</v>
      </c>
      <c r="K202" s="307" t="s">
        <v>139</v>
      </c>
      <c r="L202" s="307" t="s">
        <v>139</v>
      </c>
      <c r="M202" s="307" t="s">
        <v>139</v>
      </c>
      <c r="N202" s="307" t="s">
        <v>139</v>
      </c>
      <c r="O202" s="307" t="s">
        <v>139</v>
      </c>
      <c r="P202" s="307" t="s">
        <v>139</v>
      </c>
      <c r="Q202" s="307" t="s">
        <v>139</v>
      </c>
      <c r="R202" s="307" t="s">
        <v>139</v>
      </c>
      <c r="S202" s="307" t="s">
        <v>139</v>
      </c>
      <c r="T202" s="307" t="s">
        <v>139</v>
      </c>
      <c r="U202" s="307" t="s">
        <v>139</v>
      </c>
      <c r="V202" s="307" t="s">
        <v>139</v>
      </c>
      <c r="W202" s="307" t="s">
        <v>139</v>
      </c>
      <c r="X202" s="307" t="s">
        <v>139</v>
      </c>
      <c r="Y202" s="307" t="s">
        <v>139</v>
      </c>
      <c r="Z202" s="307" t="s">
        <v>139</v>
      </c>
      <c r="AA202" s="307" t="s">
        <v>139</v>
      </c>
      <c r="AB202" s="307" t="s">
        <v>139</v>
      </c>
      <c r="AC202" s="307" t="s">
        <v>139</v>
      </c>
      <c r="AD202" s="307" t="s">
        <v>139</v>
      </c>
      <c r="AE202" s="307" t="s">
        <v>139</v>
      </c>
      <c r="AF202" s="307" t="s">
        <v>139</v>
      </c>
      <c r="AG202" s="307" t="s">
        <v>139</v>
      </c>
      <c r="AH202" s="307" t="s">
        <v>139</v>
      </c>
      <c r="AI202" s="307" t="s">
        <v>139</v>
      </c>
      <c r="AJ202" s="307" t="s">
        <v>139</v>
      </c>
      <c r="AK202" s="307" t="s">
        <v>139</v>
      </c>
      <c r="AL202" s="307" t="s">
        <v>139</v>
      </c>
      <c r="AM202" s="307" t="s">
        <v>139</v>
      </c>
      <c r="AN202" s="307" t="s">
        <v>139</v>
      </c>
      <c r="AO202" s="307" t="s">
        <v>139</v>
      </c>
      <c r="AP202" s="307" t="s">
        <v>139</v>
      </c>
      <c r="AQ202" s="307">
        <v>0.13900000000000001</v>
      </c>
      <c r="AR202" s="307">
        <v>7.1999999999999995E-2</v>
      </c>
      <c r="AS202" s="307">
        <v>0.113</v>
      </c>
      <c r="AT202" s="307">
        <v>0.13900000000000001</v>
      </c>
      <c r="AU202" s="307">
        <v>6.4000000000000001E-2</v>
      </c>
      <c r="AV202" s="307">
        <v>0.12</v>
      </c>
      <c r="AW202" s="307">
        <v>0.13900000000000001</v>
      </c>
      <c r="AX202" s="307">
        <v>5.7000000000000002E-2</v>
      </c>
      <c r="AY202" s="307">
        <v>0.125</v>
      </c>
      <c r="AZ202" s="307">
        <v>0.13900000000000001</v>
      </c>
      <c r="BA202" s="307">
        <v>5.2999999999999999E-2</v>
      </c>
      <c r="BB202" s="307">
        <v>0.13</v>
      </c>
    </row>
    <row r="203" spans="2:54" ht="16.5" customHeight="1" x14ac:dyDescent="0.3">
      <c r="B203" s="541"/>
      <c r="E203" s="304" t="s">
        <v>492</v>
      </c>
      <c r="F203" s="746" t="s">
        <v>1217</v>
      </c>
      <c r="G203" s="307">
        <v>1.6519999999999999</v>
      </c>
      <c r="H203" s="307">
        <v>0.25700000000000001</v>
      </c>
      <c r="I203" s="307">
        <v>7.9000000000000001E-2</v>
      </c>
      <c r="J203" s="307">
        <v>1.6519999999999999</v>
      </c>
      <c r="K203" s="307">
        <v>0.25700000000000001</v>
      </c>
      <c r="L203" s="307">
        <v>7.9000000000000001E-2</v>
      </c>
      <c r="M203" s="307">
        <v>1.6519999999999999</v>
      </c>
      <c r="N203" s="307">
        <v>0.25700000000000001</v>
      </c>
      <c r="O203" s="307">
        <v>7.8E-2</v>
      </c>
      <c r="P203" s="307">
        <v>1.6519999999999999</v>
      </c>
      <c r="Q203" s="307">
        <v>0.255</v>
      </c>
      <c r="R203" s="307">
        <v>7.9000000000000001E-2</v>
      </c>
      <c r="S203" s="307">
        <v>1.6519999999999999</v>
      </c>
      <c r="T203" s="307">
        <v>0.25800000000000001</v>
      </c>
      <c r="U203" s="307">
        <v>7.9000000000000001E-2</v>
      </c>
      <c r="V203" s="307">
        <v>1.6519999999999999</v>
      </c>
      <c r="W203" s="307">
        <v>0.253</v>
      </c>
      <c r="X203" s="307">
        <v>7.6999999999999999E-2</v>
      </c>
      <c r="Y203" s="307">
        <v>1.6519999999999999</v>
      </c>
      <c r="Z203" s="307">
        <v>0.252</v>
      </c>
      <c r="AA203" s="307">
        <v>7.4999999999999997E-2</v>
      </c>
      <c r="AB203" s="307">
        <v>1.6519999999999999</v>
      </c>
      <c r="AC203" s="307">
        <v>0.251</v>
      </c>
      <c r="AD203" s="307">
        <v>7.1999999999999995E-2</v>
      </c>
      <c r="AE203" s="307">
        <v>1.6519999999999999</v>
      </c>
      <c r="AF203" s="307">
        <v>0.20699999999999999</v>
      </c>
      <c r="AG203" s="307">
        <v>2.5999999999999999E-2</v>
      </c>
      <c r="AH203" s="307">
        <v>1.6519999999999999</v>
      </c>
      <c r="AI203" s="307">
        <v>0.20599999999999999</v>
      </c>
      <c r="AJ203" s="307">
        <v>2.5000000000000001E-2</v>
      </c>
      <c r="AK203" s="307">
        <v>1.6519999999999999</v>
      </c>
      <c r="AL203" s="307">
        <v>0.20699999999999999</v>
      </c>
      <c r="AM203" s="307">
        <v>2.4E-2</v>
      </c>
      <c r="AN203" s="307">
        <v>1.6519999999999999</v>
      </c>
      <c r="AO203" s="307">
        <v>0.20499999999999999</v>
      </c>
      <c r="AP203" s="307">
        <v>2.1999999999999999E-2</v>
      </c>
      <c r="AQ203" s="307">
        <v>1.6519999999999999</v>
      </c>
      <c r="AR203" s="307">
        <v>0.20599999999999999</v>
      </c>
      <c r="AS203" s="307">
        <v>1.7999999999999999E-2</v>
      </c>
      <c r="AT203" s="307">
        <v>1.6519999999999999</v>
      </c>
      <c r="AU203" s="307">
        <v>0.20399999999999999</v>
      </c>
      <c r="AV203" s="307">
        <v>1.7000000000000001E-2</v>
      </c>
      <c r="AW203" s="307">
        <v>1.6519999999999999</v>
      </c>
      <c r="AX203" s="307">
        <v>0.20399999999999999</v>
      </c>
      <c r="AY203" s="307">
        <v>1.6E-2</v>
      </c>
      <c r="AZ203" s="307">
        <v>1.6519999999999999</v>
      </c>
      <c r="BA203" s="307">
        <v>0.20499999999999999</v>
      </c>
      <c r="BB203" s="307">
        <v>1.6E-2</v>
      </c>
    </row>
    <row r="204" spans="2:54" ht="16.5" customHeight="1" x14ac:dyDescent="0.3">
      <c r="B204" s="541"/>
      <c r="E204" s="305" t="s">
        <v>631</v>
      </c>
      <c r="F204" s="746" t="s">
        <v>1217</v>
      </c>
      <c r="G204" s="307">
        <v>2.754</v>
      </c>
      <c r="H204" s="307">
        <v>1.0980000000000001</v>
      </c>
      <c r="I204" s="307">
        <v>3.4000000000000002E-2</v>
      </c>
      <c r="J204" s="307">
        <v>2.7440000000000002</v>
      </c>
      <c r="K204" s="307">
        <v>1.0940000000000001</v>
      </c>
      <c r="L204" s="307">
        <v>3.4000000000000002E-2</v>
      </c>
      <c r="M204" s="307">
        <v>2.7160000000000002</v>
      </c>
      <c r="N204" s="307">
        <v>1.083</v>
      </c>
      <c r="O204" s="307">
        <v>3.3000000000000002E-2</v>
      </c>
      <c r="P204" s="307">
        <v>2.75</v>
      </c>
      <c r="Q204" s="307">
        <v>1.097</v>
      </c>
      <c r="R204" s="307">
        <v>3.4000000000000002E-2</v>
      </c>
      <c r="S204" s="307">
        <v>2.7490000000000001</v>
      </c>
      <c r="T204" s="307">
        <v>1.0960000000000001</v>
      </c>
      <c r="U204" s="307">
        <v>3.4000000000000002E-2</v>
      </c>
      <c r="V204" s="307">
        <v>2.73</v>
      </c>
      <c r="W204" s="307">
        <v>1.089</v>
      </c>
      <c r="X204" s="307">
        <v>3.4000000000000002E-2</v>
      </c>
      <c r="Y204" s="307">
        <v>2.7320000000000002</v>
      </c>
      <c r="Z204" s="307">
        <v>1.0900000000000001</v>
      </c>
      <c r="AA204" s="307">
        <v>3.4000000000000002E-2</v>
      </c>
      <c r="AB204" s="307">
        <v>2.7160000000000002</v>
      </c>
      <c r="AC204" s="307">
        <v>1.083</v>
      </c>
      <c r="AD204" s="307">
        <v>3.3000000000000002E-2</v>
      </c>
      <c r="AE204" s="307">
        <v>2.7</v>
      </c>
      <c r="AF204" s="307">
        <v>1.056</v>
      </c>
      <c r="AG204" s="307">
        <v>3.3000000000000002E-2</v>
      </c>
      <c r="AH204" s="307">
        <v>2.7080000000000002</v>
      </c>
      <c r="AI204" s="307">
        <v>1.0649999999999999</v>
      </c>
      <c r="AJ204" s="307">
        <v>3.3000000000000002E-2</v>
      </c>
      <c r="AK204" s="307">
        <v>2.7080000000000002</v>
      </c>
      <c r="AL204" s="307">
        <v>1.0669999999999999</v>
      </c>
      <c r="AM204" s="307">
        <v>3.3000000000000002E-2</v>
      </c>
      <c r="AN204" s="307">
        <v>2.714</v>
      </c>
      <c r="AO204" s="307">
        <v>1.0629999999999999</v>
      </c>
      <c r="AP204" s="307">
        <v>3.4000000000000002E-2</v>
      </c>
      <c r="AQ204" s="307">
        <v>2.7</v>
      </c>
      <c r="AR204" s="307">
        <v>1.08</v>
      </c>
      <c r="AS204" s="307">
        <v>3.3000000000000002E-2</v>
      </c>
      <c r="AT204" s="307">
        <v>2.7250000000000001</v>
      </c>
      <c r="AU204" s="307">
        <v>1.08</v>
      </c>
      <c r="AV204" s="307">
        <v>3.4000000000000002E-2</v>
      </c>
      <c r="AW204" s="307">
        <v>2.726</v>
      </c>
      <c r="AX204" s="307">
        <v>1.0740000000000001</v>
      </c>
      <c r="AY204" s="307">
        <v>3.4000000000000002E-2</v>
      </c>
      <c r="AZ204" s="307">
        <v>2.7160000000000002</v>
      </c>
      <c r="BA204" s="307">
        <v>1.079</v>
      </c>
      <c r="BB204" s="307">
        <v>3.3000000000000002E-2</v>
      </c>
    </row>
    <row r="205" spans="2:54" ht="16.5" customHeight="1" x14ac:dyDescent="0.3">
      <c r="B205" s="541"/>
      <c r="E205" s="748"/>
      <c r="F205" s="749" t="s">
        <v>1219</v>
      </c>
      <c r="G205" s="307">
        <v>2.7389999999999999</v>
      </c>
      <c r="H205" s="307">
        <v>3.875</v>
      </c>
      <c r="I205" s="307">
        <v>0</v>
      </c>
      <c r="J205" s="307">
        <v>2.742</v>
      </c>
      <c r="K205" s="307">
        <v>3.1589999999999998</v>
      </c>
      <c r="L205" s="307">
        <v>0</v>
      </c>
      <c r="M205" s="307">
        <v>2.7170000000000001</v>
      </c>
      <c r="N205" s="307">
        <v>3.0840000000000001</v>
      </c>
      <c r="O205" s="307">
        <v>0</v>
      </c>
      <c r="P205" s="307">
        <v>2.7410000000000001</v>
      </c>
      <c r="Q205" s="307">
        <v>2.46</v>
      </c>
      <c r="R205" s="307">
        <v>0</v>
      </c>
      <c r="S205" s="307">
        <v>2.746</v>
      </c>
      <c r="T205" s="307">
        <v>2.4510000000000001</v>
      </c>
      <c r="U205" s="307">
        <v>0</v>
      </c>
      <c r="V205" s="307">
        <v>2.726</v>
      </c>
      <c r="W205" s="307">
        <v>2.419</v>
      </c>
      <c r="X205" s="307">
        <v>0</v>
      </c>
      <c r="Y205" s="307">
        <v>2.7160000000000002</v>
      </c>
      <c r="Z205" s="307">
        <v>2.4119999999999999</v>
      </c>
      <c r="AA205" s="307">
        <v>0</v>
      </c>
      <c r="AB205" s="307">
        <v>2.7160000000000002</v>
      </c>
      <c r="AC205" s="307">
        <v>2.395</v>
      </c>
      <c r="AD205" s="307">
        <v>0</v>
      </c>
      <c r="AE205" s="307">
        <v>2.7</v>
      </c>
      <c r="AF205" s="307">
        <v>2.3540000000000001</v>
      </c>
      <c r="AG205" s="307">
        <v>0</v>
      </c>
      <c r="AH205" s="307">
        <v>2.7080000000000002</v>
      </c>
      <c r="AI205" s="307">
        <v>2.375</v>
      </c>
      <c r="AJ205" s="307">
        <v>0</v>
      </c>
      <c r="AK205" s="307">
        <v>2.7080000000000002</v>
      </c>
      <c r="AL205" s="307">
        <v>2.37</v>
      </c>
      <c r="AM205" s="307">
        <v>0</v>
      </c>
      <c r="AN205" s="307">
        <v>2.714</v>
      </c>
      <c r="AO205" s="307">
        <v>2.38</v>
      </c>
      <c r="AP205" s="307">
        <v>0</v>
      </c>
      <c r="AQ205" s="307">
        <v>2.7</v>
      </c>
      <c r="AR205" s="307">
        <v>2.3980000000000001</v>
      </c>
      <c r="AS205" s="307">
        <v>0</v>
      </c>
      <c r="AT205" s="307">
        <v>2.7250000000000001</v>
      </c>
      <c r="AU205" s="307">
        <v>2.4089999999999998</v>
      </c>
      <c r="AV205" s="307">
        <v>0</v>
      </c>
      <c r="AW205" s="307">
        <v>2.726</v>
      </c>
      <c r="AX205" s="307">
        <v>2.4119999999999999</v>
      </c>
      <c r="AY205" s="307">
        <v>0</v>
      </c>
      <c r="AZ205" s="307">
        <v>2.7160000000000002</v>
      </c>
      <c r="BA205" s="307">
        <v>2.395</v>
      </c>
      <c r="BB205" s="307">
        <v>0</v>
      </c>
    </row>
    <row r="206" spans="2:54" ht="16.5" customHeight="1" x14ac:dyDescent="0.3">
      <c r="B206" s="541"/>
      <c r="E206" s="730" t="s">
        <v>1421</v>
      </c>
      <c r="F206" s="449"/>
      <c r="G206" s="449"/>
      <c r="H206" s="449"/>
      <c r="I206" s="449"/>
      <c r="J206" s="449"/>
      <c r="K206" s="449"/>
      <c r="L206" s="449"/>
      <c r="M206" s="449"/>
      <c r="N206" s="449"/>
      <c r="O206" s="449"/>
      <c r="P206" s="449"/>
      <c r="Q206" s="449"/>
      <c r="R206" s="449"/>
      <c r="S206" s="449"/>
      <c r="T206" s="449"/>
      <c r="U206" s="449"/>
      <c r="V206" s="449"/>
      <c r="W206" s="449"/>
      <c r="X206" s="449"/>
      <c r="Y206" s="449"/>
      <c r="Z206" s="449"/>
    </row>
    <row r="207" spans="2:54" ht="16.5" customHeight="1" x14ac:dyDescent="0.3">
      <c r="B207" s="541"/>
      <c r="E207" s="449"/>
      <c r="F207" s="449"/>
      <c r="G207" s="449"/>
      <c r="H207" s="449"/>
      <c r="I207" s="449"/>
      <c r="J207" s="449"/>
      <c r="K207" s="449"/>
      <c r="L207" s="449"/>
      <c r="M207" s="449"/>
      <c r="N207" s="449"/>
      <c r="O207" s="449"/>
      <c r="P207" s="449"/>
      <c r="Q207" s="449"/>
      <c r="R207" s="449"/>
      <c r="S207" s="449"/>
      <c r="T207" s="449"/>
      <c r="U207" s="449"/>
      <c r="V207" s="449"/>
      <c r="W207" s="449"/>
      <c r="X207" s="449"/>
      <c r="Y207" s="449"/>
      <c r="Z207" s="449"/>
    </row>
    <row r="208" spans="2:54" ht="16.5" customHeight="1" x14ac:dyDescent="0.3">
      <c r="B208" s="541"/>
      <c r="E208" s="750" t="s">
        <v>1447</v>
      </c>
      <c r="F208" s="449"/>
      <c r="G208" s="449"/>
      <c r="H208" s="449"/>
      <c r="I208" s="449"/>
      <c r="J208" s="449"/>
      <c r="K208" s="449"/>
      <c r="L208" s="449"/>
      <c r="M208" s="449"/>
      <c r="N208" s="449"/>
      <c r="O208" s="449"/>
      <c r="P208" s="449"/>
      <c r="Q208" s="449"/>
      <c r="R208" s="449"/>
      <c r="S208" s="449"/>
      <c r="T208" s="449"/>
      <c r="U208" s="449"/>
      <c r="V208" s="449"/>
      <c r="W208" s="449"/>
      <c r="X208" s="449"/>
      <c r="Y208" s="449"/>
      <c r="Z208" s="449"/>
    </row>
    <row r="209" spans="2:52" ht="16.5" customHeight="1" x14ac:dyDescent="0.3">
      <c r="B209" s="541"/>
      <c r="E209" s="449"/>
      <c r="F209" s="449"/>
      <c r="G209" s="449"/>
      <c r="H209" s="449"/>
      <c r="I209" s="449"/>
      <c r="J209" s="449"/>
      <c r="K209" s="449"/>
      <c r="L209" s="449"/>
      <c r="M209" s="449"/>
      <c r="N209" s="449"/>
      <c r="O209" s="449"/>
      <c r="P209" s="449"/>
      <c r="Q209" s="449"/>
      <c r="R209" s="449"/>
      <c r="S209" s="449"/>
      <c r="T209" s="449"/>
      <c r="U209" s="449"/>
      <c r="V209" s="449"/>
      <c r="W209" s="449"/>
      <c r="X209" s="449"/>
      <c r="Y209" s="449"/>
      <c r="Z209" s="449"/>
    </row>
    <row r="210" spans="2:52" ht="16.5" customHeight="1" x14ac:dyDescent="0.35">
      <c r="B210" s="541"/>
      <c r="E210" s="729" t="s">
        <v>1420</v>
      </c>
      <c r="F210" s="449"/>
      <c r="G210" s="449"/>
      <c r="H210" s="449"/>
      <c r="I210" s="449"/>
      <c r="J210" s="449"/>
      <c r="K210" s="449"/>
      <c r="L210" s="449"/>
      <c r="M210" s="449"/>
      <c r="N210" s="449"/>
      <c r="O210" s="449"/>
      <c r="P210" s="449"/>
      <c r="Q210" s="449"/>
      <c r="R210" s="449"/>
      <c r="S210" s="449"/>
      <c r="T210" s="449"/>
      <c r="U210" s="449"/>
      <c r="V210" s="449"/>
      <c r="W210" s="449"/>
      <c r="X210" s="449"/>
      <c r="Y210" s="449"/>
      <c r="Z210" s="449"/>
    </row>
    <row r="211" spans="2:52" ht="16.5" customHeight="1" x14ac:dyDescent="0.3">
      <c r="B211" s="541"/>
      <c r="E211" s="449"/>
      <c r="F211" s="449"/>
      <c r="G211" s="449"/>
      <c r="H211" s="449"/>
      <c r="I211" s="449"/>
      <c r="J211" s="449"/>
      <c r="K211" s="449"/>
      <c r="L211" s="449"/>
      <c r="M211" s="449"/>
      <c r="N211" s="449"/>
      <c r="O211" s="449"/>
      <c r="P211" s="449"/>
      <c r="Q211" s="449"/>
      <c r="R211" s="449"/>
      <c r="S211" s="449"/>
      <c r="T211" s="449"/>
      <c r="U211" s="449"/>
      <c r="V211" s="449"/>
      <c r="W211" s="449"/>
      <c r="X211" s="449"/>
      <c r="Y211" s="449"/>
      <c r="Z211" s="449"/>
    </row>
    <row r="212" spans="2:52" ht="16.5" customHeight="1" x14ac:dyDescent="0.3">
      <c r="B212" s="541"/>
      <c r="E212" s="449"/>
      <c r="F212" s="449"/>
      <c r="G212" s="731">
        <v>2007</v>
      </c>
      <c r="H212" s="731">
        <v>2008</v>
      </c>
      <c r="I212" s="731">
        <v>2009</v>
      </c>
      <c r="J212" s="731">
        <v>2010</v>
      </c>
      <c r="K212" s="731">
        <v>2011</v>
      </c>
      <c r="L212" s="731">
        <v>2012</v>
      </c>
      <c r="M212" s="731">
        <v>2013</v>
      </c>
      <c r="N212" s="731">
        <v>2014</v>
      </c>
      <c r="O212" s="731">
        <v>2015</v>
      </c>
      <c r="P212" s="731">
        <v>2016</v>
      </c>
      <c r="Q212" s="731">
        <v>2017</v>
      </c>
      <c r="R212" s="731">
        <v>2018</v>
      </c>
      <c r="S212" s="731">
        <v>2019</v>
      </c>
      <c r="T212" s="731">
        <v>2020</v>
      </c>
      <c r="U212" s="731">
        <v>2021</v>
      </c>
      <c r="V212" s="731">
        <v>2022</v>
      </c>
      <c r="W212" s="449"/>
      <c r="X212" s="449"/>
      <c r="Y212" s="449"/>
      <c r="Z212" s="449"/>
    </row>
    <row r="213" spans="2:52" ht="16.5" customHeight="1" x14ac:dyDescent="0.3">
      <c r="B213" s="541"/>
      <c r="E213" s="305" t="s">
        <v>1448</v>
      </c>
      <c r="F213" s="334" t="s">
        <v>1217</v>
      </c>
      <c r="G213" s="720">
        <v>0.17599999999999999</v>
      </c>
      <c r="H213" s="720">
        <v>0.17499999999999999</v>
      </c>
      <c r="I213" s="720">
        <v>0.17299999999999999</v>
      </c>
      <c r="J213" s="720">
        <v>0.16900000000000001</v>
      </c>
      <c r="K213" s="720">
        <v>0.16700000000000001</v>
      </c>
      <c r="L213" s="720">
        <v>0.16400000000000001</v>
      </c>
      <c r="M213" s="720">
        <v>0.16</v>
      </c>
      <c r="N213" s="720">
        <v>0.17</v>
      </c>
      <c r="O213" s="720">
        <v>0.16800000000000001</v>
      </c>
      <c r="P213" s="720">
        <v>0.16800000000000001</v>
      </c>
      <c r="Q213" s="720">
        <v>0.16700000000000001</v>
      </c>
      <c r="R213" s="720">
        <v>0.16600000000000001</v>
      </c>
      <c r="S213" s="720">
        <v>0.16400000000000001</v>
      </c>
      <c r="T213" s="720">
        <v>0.16400000000000001</v>
      </c>
      <c r="U213" s="720">
        <v>0.16300000000000001</v>
      </c>
      <c r="V213" s="720">
        <v>0.16500000000000001</v>
      </c>
      <c r="W213" s="449"/>
      <c r="X213" s="449"/>
      <c r="Y213" s="449"/>
      <c r="Z213" s="449"/>
    </row>
    <row r="214" spans="2:52" ht="16.5" customHeight="1" x14ac:dyDescent="0.3">
      <c r="B214" s="541"/>
      <c r="E214" s="303"/>
      <c r="F214" s="334" t="s">
        <v>1218</v>
      </c>
      <c r="G214" s="720">
        <v>0.28799999999999998</v>
      </c>
      <c r="H214" s="720">
        <v>0.28399999999999997</v>
      </c>
      <c r="I214" s="720">
        <v>0.28100000000000003</v>
      </c>
      <c r="J214" s="720">
        <v>0.27400000000000002</v>
      </c>
      <c r="K214" s="720">
        <v>0.27300000000000002</v>
      </c>
      <c r="L214" s="720">
        <v>0.26800000000000002</v>
      </c>
      <c r="M214" s="720">
        <v>0.26</v>
      </c>
      <c r="N214" s="720">
        <v>0.27600000000000002</v>
      </c>
      <c r="O214" s="720">
        <v>0.27100000000000002</v>
      </c>
      <c r="P214" s="720">
        <v>0.27</v>
      </c>
      <c r="Q214" s="720">
        <v>0.26800000000000002</v>
      </c>
      <c r="R214" s="720">
        <v>0.26400000000000001</v>
      </c>
      <c r="S214" s="720">
        <v>0.26</v>
      </c>
      <c r="T214" s="720">
        <v>0.25800000000000001</v>
      </c>
      <c r="U214" s="720">
        <v>0.25700000000000001</v>
      </c>
      <c r="V214" s="720">
        <v>0.25800000000000001</v>
      </c>
      <c r="W214" s="449"/>
      <c r="X214" s="449"/>
      <c r="Y214" s="449"/>
      <c r="Z214" s="449"/>
    </row>
    <row r="215" spans="2:52" ht="16.5" customHeight="1" x14ac:dyDescent="0.3">
      <c r="B215" s="541"/>
      <c r="E215" s="306"/>
      <c r="F215" s="334" t="s">
        <v>1219</v>
      </c>
      <c r="G215" s="720">
        <v>0.69299999999999995</v>
      </c>
      <c r="H215" s="720">
        <v>0.68600000000000005</v>
      </c>
      <c r="I215" s="720">
        <v>0.68200000000000005</v>
      </c>
      <c r="J215" s="720">
        <v>0.66600000000000004</v>
      </c>
      <c r="K215" s="720">
        <v>0.65500000000000003</v>
      </c>
      <c r="L215" s="720">
        <v>0.64100000000000001</v>
      </c>
      <c r="M215" s="720">
        <v>0.61499999999999999</v>
      </c>
      <c r="N215" s="720">
        <v>0.64600000000000002</v>
      </c>
      <c r="O215" s="720">
        <v>0.63800000000000001</v>
      </c>
      <c r="P215" s="720">
        <v>0.63400000000000001</v>
      </c>
      <c r="Q215" s="720">
        <v>0.628</v>
      </c>
      <c r="R215" s="720">
        <v>0.61799999999999999</v>
      </c>
      <c r="S215" s="720">
        <v>0.59699999999999998</v>
      </c>
      <c r="T215" s="720">
        <v>0.59199999999999997</v>
      </c>
      <c r="U215" s="720">
        <v>0.60099999999999998</v>
      </c>
      <c r="V215" s="720">
        <v>0.59399999999999997</v>
      </c>
      <c r="W215" s="449"/>
      <c r="X215" s="449"/>
      <c r="Y215" s="449"/>
      <c r="Z215" s="449"/>
    </row>
    <row r="216" spans="2:52" ht="16.5" customHeight="1" x14ac:dyDescent="0.3">
      <c r="B216" s="541"/>
      <c r="E216" s="305" t="s">
        <v>1449</v>
      </c>
      <c r="F216" s="334" t="s">
        <v>1217</v>
      </c>
      <c r="G216" s="720">
        <v>0.20799999999999999</v>
      </c>
      <c r="H216" s="720">
        <v>0.20899999999999999</v>
      </c>
      <c r="I216" s="720">
        <v>0.20799999999999999</v>
      </c>
      <c r="J216" s="720">
        <v>0.20599999999999999</v>
      </c>
      <c r="K216" s="720">
        <v>0.20300000000000001</v>
      </c>
      <c r="L216" s="720">
        <v>0.20300000000000001</v>
      </c>
      <c r="M216" s="720">
        <v>0.20300000000000001</v>
      </c>
      <c r="N216" s="720">
        <v>0.20399999999999999</v>
      </c>
      <c r="O216" s="720">
        <v>0.20200000000000001</v>
      </c>
      <c r="P216" s="720">
        <v>0.2</v>
      </c>
      <c r="Q216" s="720">
        <v>0.20100000000000001</v>
      </c>
      <c r="R216" s="720">
        <v>0.20100000000000001</v>
      </c>
      <c r="S216" s="720">
        <v>0.20100000000000001</v>
      </c>
      <c r="T216" s="720">
        <v>0.20100000000000001</v>
      </c>
      <c r="U216" s="720">
        <v>0.2</v>
      </c>
      <c r="V216" s="720">
        <v>0.19600000000000001</v>
      </c>
      <c r="W216" s="449"/>
      <c r="X216" s="449"/>
      <c r="Y216" s="449"/>
      <c r="Z216" s="449"/>
    </row>
    <row r="217" spans="2:52" ht="16.5" customHeight="1" x14ac:dyDescent="0.3">
      <c r="B217" s="541"/>
      <c r="E217" s="303"/>
      <c r="F217" s="334" t="s">
        <v>1218</v>
      </c>
      <c r="G217" s="720">
        <v>0.29699999999999999</v>
      </c>
      <c r="H217" s="720">
        <v>0.28599999999999998</v>
      </c>
      <c r="I217" s="720">
        <v>0.28599999999999998</v>
      </c>
      <c r="J217" s="720">
        <v>0.28499999999999998</v>
      </c>
      <c r="K217" s="720">
        <v>0.28399999999999997</v>
      </c>
      <c r="L217" s="720">
        <v>0.28399999999999997</v>
      </c>
      <c r="M217" s="720">
        <v>0.28699999999999998</v>
      </c>
      <c r="N217" s="720">
        <v>0.29099999999999998</v>
      </c>
      <c r="O217" s="720">
        <v>0.27800000000000002</v>
      </c>
      <c r="P217" s="720">
        <v>0.27500000000000002</v>
      </c>
      <c r="Q217" s="720">
        <v>0.28000000000000003</v>
      </c>
      <c r="R217" s="720">
        <v>0.27400000000000002</v>
      </c>
      <c r="S217" s="720">
        <v>0.27200000000000002</v>
      </c>
      <c r="T217" s="720">
        <v>0.26800000000000002</v>
      </c>
      <c r="U217" s="720">
        <v>0.26700000000000002</v>
      </c>
      <c r="V217" s="720">
        <v>0.26200000000000001</v>
      </c>
      <c r="W217" s="449"/>
      <c r="X217" s="449"/>
      <c r="Y217" s="449"/>
      <c r="Z217" s="449"/>
    </row>
    <row r="218" spans="2:52" ht="16.5" customHeight="1" x14ac:dyDescent="0.3">
      <c r="B218" s="541"/>
      <c r="E218" s="303"/>
      <c r="F218" s="334" t="s">
        <v>1219</v>
      </c>
      <c r="G218" s="720">
        <v>0.68300000000000005</v>
      </c>
      <c r="H218" s="720">
        <v>0.68300000000000005</v>
      </c>
      <c r="I218" s="720">
        <v>0.68400000000000005</v>
      </c>
      <c r="J218" s="720">
        <v>0.67700000000000005</v>
      </c>
      <c r="K218" s="720">
        <v>0.66600000000000004</v>
      </c>
      <c r="L218" s="720">
        <v>0.66500000000000004</v>
      </c>
      <c r="M218" s="720">
        <v>0.66600000000000004</v>
      </c>
      <c r="N218" s="720">
        <v>0.66900000000000004</v>
      </c>
      <c r="O218" s="720">
        <v>0.66600000000000004</v>
      </c>
      <c r="P218" s="720">
        <v>0.66600000000000004</v>
      </c>
      <c r="Q218" s="720">
        <v>0.67500000000000004</v>
      </c>
      <c r="R218" s="720">
        <v>0.67400000000000004</v>
      </c>
      <c r="S218" s="720">
        <v>0.67300000000000004</v>
      </c>
      <c r="T218" s="720">
        <v>0.67800000000000005</v>
      </c>
      <c r="U218" s="720">
        <v>0.68</v>
      </c>
      <c r="V218" s="720">
        <v>0.67900000000000005</v>
      </c>
      <c r="W218" s="449"/>
      <c r="X218" s="449"/>
      <c r="Y218" s="449"/>
      <c r="Z218" s="449"/>
    </row>
    <row r="219" spans="2:52" ht="16.5" customHeight="1" x14ac:dyDescent="0.3">
      <c r="B219" s="541"/>
      <c r="E219" s="306"/>
      <c r="F219" s="334" t="s">
        <v>1220</v>
      </c>
      <c r="G219" s="720">
        <v>9.6000000000000002E-2</v>
      </c>
      <c r="H219" s="720">
        <v>9.7000000000000003E-2</v>
      </c>
      <c r="I219" s="720">
        <v>9.7000000000000003E-2</v>
      </c>
      <c r="J219" s="720">
        <v>9.7000000000000003E-2</v>
      </c>
      <c r="K219" s="720">
        <v>9.6000000000000002E-2</v>
      </c>
      <c r="L219" s="720">
        <v>9.5000000000000001E-2</v>
      </c>
      <c r="M219" s="720">
        <v>9.6000000000000002E-2</v>
      </c>
      <c r="N219" s="720">
        <v>9.6000000000000002E-2</v>
      </c>
      <c r="O219" s="720">
        <v>9.8000000000000004E-2</v>
      </c>
      <c r="P219" s="720">
        <v>9.9000000000000005E-2</v>
      </c>
      <c r="Q219" s="720">
        <v>0.10100000000000001</v>
      </c>
      <c r="R219" s="720">
        <v>0.10199999999999999</v>
      </c>
      <c r="S219" s="720">
        <v>0.10199999999999999</v>
      </c>
      <c r="T219" s="720">
        <v>0.10299999999999999</v>
      </c>
      <c r="U219" s="720">
        <v>0.10199999999999999</v>
      </c>
      <c r="V219" s="720">
        <v>0.10299999999999999</v>
      </c>
      <c r="W219" s="449"/>
      <c r="X219" s="449"/>
      <c r="Y219" s="449"/>
      <c r="Z219" s="449"/>
    </row>
    <row r="220" spans="2:52" ht="16.5" customHeight="1" x14ac:dyDescent="0.3">
      <c r="B220" s="541"/>
      <c r="E220" s="303" t="s">
        <v>1450</v>
      </c>
      <c r="F220" s="334" t="s">
        <v>1217</v>
      </c>
      <c r="G220" s="720">
        <v>0.188</v>
      </c>
      <c r="H220" s="720">
        <v>0.188</v>
      </c>
      <c r="I220" s="720">
        <v>0.188</v>
      </c>
      <c r="J220" s="720">
        <v>0.187</v>
      </c>
      <c r="K220" s="720">
        <v>0.188</v>
      </c>
      <c r="L220" s="720">
        <v>0.188</v>
      </c>
      <c r="M220" s="720">
        <v>0.188</v>
      </c>
      <c r="N220" s="720">
        <v>0.189</v>
      </c>
      <c r="O220" s="720">
        <v>0.186</v>
      </c>
      <c r="P220" s="720">
        <v>0.186</v>
      </c>
      <c r="Q220" s="720">
        <v>0.186</v>
      </c>
      <c r="R220" s="720">
        <v>0.186</v>
      </c>
      <c r="S220" s="720">
        <v>0.186</v>
      </c>
      <c r="T220" s="720">
        <v>0.186</v>
      </c>
      <c r="U220" s="720">
        <v>0.185</v>
      </c>
      <c r="V220" s="720">
        <v>0.186</v>
      </c>
      <c r="W220" s="449"/>
      <c r="X220" s="449"/>
      <c r="Y220" s="449"/>
      <c r="Z220" s="449"/>
    </row>
    <row r="221" spans="2:52" ht="16.5" customHeight="1" x14ac:dyDescent="0.3">
      <c r="B221" s="541"/>
      <c r="E221" s="305" t="s">
        <v>1451</v>
      </c>
      <c r="F221" s="334" t="s">
        <v>1217</v>
      </c>
      <c r="G221" s="720">
        <v>0.20200000000000001</v>
      </c>
      <c r="H221" s="720">
        <v>0.20200000000000001</v>
      </c>
      <c r="I221" s="720">
        <v>0.20200000000000001</v>
      </c>
      <c r="J221" s="720">
        <v>0.20200000000000001</v>
      </c>
      <c r="K221" s="720">
        <v>0.20200000000000001</v>
      </c>
      <c r="L221" s="720">
        <v>0.20200000000000001</v>
      </c>
      <c r="M221" s="720">
        <v>0.20200000000000001</v>
      </c>
      <c r="N221" s="720">
        <v>0.20200000000000001</v>
      </c>
      <c r="O221" s="720">
        <v>0.20200000000000001</v>
      </c>
      <c r="P221" s="720">
        <v>0.2</v>
      </c>
      <c r="Q221" s="720">
        <v>0.20100000000000001</v>
      </c>
      <c r="R221" s="720">
        <v>0.19900000000000001</v>
      </c>
      <c r="S221" s="720">
        <v>0.19900000000000001</v>
      </c>
      <c r="T221" s="720">
        <v>0.19900000000000001</v>
      </c>
      <c r="U221" s="720">
        <v>0.19900000000000001</v>
      </c>
      <c r="V221" s="720">
        <v>0.19900000000000001</v>
      </c>
      <c r="W221" s="449"/>
      <c r="X221" s="449"/>
      <c r="Y221" s="449"/>
      <c r="Z221" s="449"/>
    </row>
    <row r="222" spans="2:52" ht="16.5" customHeight="1" x14ac:dyDescent="0.3">
      <c r="B222" s="541"/>
      <c r="E222" s="306"/>
      <c r="F222" s="334" t="s">
        <v>1219</v>
      </c>
      <c r="G222" s="720">
        <v>1.266</v>
      </c>
      <c r="H222" s="720">
        <v>1.212</v>
      </c>
      <c r="I222" s="720">
        <v>1.2090000000000001</v>
      </c>
      <c r="J222" s="720">
        <v>1.1639999999999999</v>
      </c>
      <c r="K222" s="720">
        <v>1.1639999999999999</v>
      </c>
      <c r="L222" s="720">
        <v>1.1599999999999999</v>
      </c>
      <c r="M222" s="720">
        <v>1.153</v>
      </c>
      <c r="N222" s="720">
        <v>1.159</v>
      </c>
      <c r="O222" s="720">
        <v>1.155</v>
      </c>
      <c r="P222" s="720">
        <v>1.1479999999999999</v>
      </c>
      <c r="Q222" s="720">
        <v>1.149</v>
      </c>
      <c r="R222" s="720">
        <v>1.1439999999999999</v>
      </c>
      <c r="S222" s="720">
        <v>1.1419999999999999</v>
      </c>
      <c r="T222" s="720">
        <v>1.1439999999999999</v>
      </c>
      <c r="U222" s="720">
        <v>1.1419999999999999</v>
      </c>
      <c r="V222" s="720">
        <v>1.145</v>
      </c>
      <c r="W222" s="449"/>
      <c r="X222" s="449"/>
      <c r="Y222" s="449"/>
      <c r="Z222" s="449"/>
    </row>
    <row r="223" spans="2:52" ht="16.5" customHeight="1" x14ac:dyDescent="0.3">
      <c r="B223" s="541"/>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row>
    <row r="224" spans="2:52" ht="16.5" customHeight="1" x14ac:dyDescent="0.35">
      <c r="B224" s="541"/>
      <c r="E224" s="554" t="s">
        <v>1452</v>
      </c>
      <c r="F224" s="440"/>
      <c r="G224" s="440"/>
      <c r="H224" s="440"/>
      <c r="I224" s="440"/>
      <c r="J224" s="449"/>
      <c r="K224" s="449"/>
      <c r="L224" s="449"/>
      <c r="M224" s="449"/>
      <c r="N224" s="449"/>
      <c r="O224" s="449"/>
      <c r="P224" s="449"/>
      <c r="Q224" s="449"/>
      <c r="R224" s="449"/>
      <c r="S224" s="449"/>
      <c r="T224" s="449"/>
      <c r="U224" s="449"/>
      <c r="V224" s="449"/>
      <c r="W224" s="449"/>
      <c r="X224" s="449"/>
      <c r="Y224" s="449"/>
      <c r="Z224" s="449"/>
      <c r="AA224" s="449"/>
      <c r="AB224" s="449"/>
      <c r="AC224" s="449"/>
      <c r="AD224" s="449"/>
      <c r="AE224" s="449"/>
      <c r="AF224" s="449"/>
      <c r="AG224" s="449"/>
      <c r="AH224" s="449"/>
      <c r="AI224" s="449"/>
      <c r="AJ224" s="449"/>
      <c r="AK224" s="449"/>
      <c r="AL224" s="449"/>
      <c r="AM224" s="449"/>
      <c r="AN224" s="449"/>
      <c r="AO224" s="449"/>
      <c r="AP224" s="449"/>
      <c r="AQ224" s="449"/>
      <c r="AR224" s="449"/>
      <c r="AS224" s="449"/>
      <c r="AT224" s="449"/>
      <c r="AU224" s="449"/>
      <c r="AV224" s="449"/>
      <c r="AW224" s="449"/>
      <c r="AX224" s="449"/>
      <c r="AY224" s="449"/>
      <c r="AZ224" s="449"/>
    </row>
    <row r="225" spans="2:54" ht="16.5" customHeight="1" x14ac:dyDescent="0.3">
      <c r="B225" s="541"/>
      <c r="E225" s="449"/>
      <c r="F225" s="440"/>
      <c r="G225" s="440"/>
      <c r="H225" s="440"/>
      <c r="I225" s="440"/>
      <c r="J225" s="449"/>
      <c r="K225" s="449"/>
      <c r="L225" s="449"/>
      <c r="M225" s="449"/>
      <c r="N225" s="449"/>
      <c r="O225" s="449"/>
      <c r="P225" s="449"/>
      <c r="Q225" s="449"/>
      <c r="R225" s="449"/>
      <c r="S225" s="449"/>
      <c r="T225" s="449"/>
      <c r="U225" s="449"/>
      <c r="V225" s="449"/>
      <c r="W225" s="449"/>
      <c r="X225" s="449"/>
      <c r="Y225" s="449"/>
      <c r="Z225" s="449"/>
      <c r="AA225" s="449"/>
      <c r="AB225" s="449"/>
      <c r="AC225" s="449"/>
      <c r="AD225" s="449"/>
      <c r="AE225" s="449"/>
      <c r="AF225" s="449"/>
      <c r="AG225" s="449"/>
      <c r="AH225" s="449"/>
      <c r="AI225" s="449"/>
      <c r="AJ225" s="449"/>
      <c r="AK225" s="449"/>
      <c r="AL225" s="449"/>
      <c r="AM225" s="449"/>
      <c r="AN225" s="449"/>
      <c r="AO225" s="449"/>
      <c r="AP225" s="449"/>
      <c r="AQ225" s="449"/>
      <c r="AR225" s="449"/>
      <c r="AS225" s="449"/>
      <c r="AT225" s="449"/>
      <c r="AU225" s="449"/>
      <c r="AV225" s="449"/>
      <c r="AW225" s="449"/>
      <c r="AX225" s="449"/>
      <c r="AY225" s="449"/>
      <c r="AZ225" s="449"/>
    </row>
    <row r="226" spans="2:54" ht="16.5" customHeight="1" x14ac:dyDescent="0.3">
      <c r="B226" s="541"/>
      <c r="E226" s="729" t="s">
        <v>1244</v>
      </c>
      <c r="F226" s="440"/>
      <c r="G226" s="440"/>
      <c r="H226" s="440"/>
      <c r="I226" s="440"/>
      <c r="J226" s="449"/>
      <c r="K226" s="449"/>
      <c r="L226" s="449"/>
      <c r="M226" s="449"/>
      <c r="N226" s="449"/>
      <c r="O226" s="449"/>
      <c r="P226" s="449"/>
      <c r="Q226" s="449"/>
      <c r="R226" s="449"/>
      <c r="S226" s="449"/>
      <c r="T226" s="449"/>
      <c r="U226" s="449"/>
      <c r="V226" s="449"/>
      <c r="W226" s="449"/>
      <c r="X226" s="449"/>
      <c r="Y226" s="449"/>
      <c r="Z226" s="449"/>
      <c r="AA226" s="449"/>
      <c r="AB226" s="449"/>
      <c r="AC226" s="449"/>
      <c r="AD226" s="449"/>
      <c r="AE226" s="449"/>
      <c r="AF226" s="449"/>
      <c r="AG226" s="449"/>
      <c r="AH226" s="449"/>
      <c r="AI226" s="449"/>
      <c r="AJ226" s="449"/>
      <c r="AK226" s="449"/>
      <c r="AL226" s="449"/>
      <c r="AM226" s="449"/>
      <c r="AN226" s="449"/>
      <c r="AO226" s="449"/>
      <c r="AP226" s="449"/>
      <c r="AQ226" s="449"/>
      <c r="AR226" s="449"/>
      <c r="AS226" s="449"/>
      <c r="AT226" s="449"/>
      <c r="AU226" s="449"/>
      <c r="AV226" s="449"/>
      <c r="AW226" s="449"/>
      <c r="AX226" s="449"/>
      <c r="AY226" s="449"/>
      <c r="AZ226" s="449"/>
    </row>
    <row r="227" spans="2:54" ht="16.5" customHeight="1" x14ac:dyDescent="0.3">
      <c r="B227" s="541"/>
      <c r="E227" s="729"/>
      <c r="F227" s="440"/>
      <c r="G227" s="440"/>
      <c r="H227" s="440"/>
      <c r="I227" s="440"/>
      <c r="J227" s="449"/>
      <c r="K227" s="449"/>
      <c r="L227" s="449"/>
      <c r="M227" s="449"/>
      <c r="N227" s="449"/>
      <c r="O227" s="449"/>
      <c r="P227" s="449"/>
      <c r="Q227" s="449"/>
      <c r="R227" s="449"/>
      <c r="S227" s="449"/>
      <c r="T227" s="449"/>
      <c r="U227" s="449"/>
      <c r="V227" s="449"/>
      <c r="W227" s="449"/>
      <c r="X227" s="449"/>
      <c r="Y227" s="449"/>
      <c r="Z227" s="449"/>
      <c r="AA227" s="449"/>
      <c r="AB227" s="449"/>
      <c r="AC227" s="449"/>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49"/>
      <c r="AY227" s="449"/>
      <c r="AZ227" s="449"/>
    </row>
    <row r="228" spans="2:54" ht="16.5" customHeight="1" x14ac:dyDescent="0.3">
      <c r="B228" s="541"/>
      <c r="E228" s="729"/>
      <c r="F228" s="440"/>
      <c r="G228" s="1062">
        <v>2007</v>
      </c>
      <c r="H228" s="1062"/>
      <c r="I228" s="1062"/>
      <c r="J228" s="1063">
        <v>2008</v>
      </c>
      <c r="K228" s="1064"/>
      <c r="L228" s="1065"/>
      <c r="M228" s="1062">
        <v>2009</v>
      </c>
      <c r="N228" s="1062"/>
      <c r="O228" s="1062"/>
      <c r="P228" s="1062">
        <v>2010</v>
      </c>
      <c r="Q228" s="1062"/>
      <c r="R228" s="1062"/>
      <c r="S228" s="1062">
        <v>2011</v>
      </c>
      <c r="T228" s="1062"/>
      <c r="U228" s="1062"/>
      <c r="V228" s="1062">
        <v>2012</v>
      </c>
      <c r="W228" s="1062"/>
      <c r="X228" s="1062"/>
      <c r="Y228" s="1062">
        <v>2013</v>
      </c>
      <c r="Z228" s="1062"/>
      <c r="AA228" s="1062"/>
      <c r="AB228" s="1062">
        <v>2014</v>
      </c>
      <c r="AC228" s="1062"/>
      <c r="AD228" s="1062"/>
      <c r="AE228" s="1062">
        <v>2015</v>
      </c>
      <c r="AF228" s="1062"/>
      <c r="AG228" s="1062"/>
      <c r="AH228" s="1062">
        <v>2016</v>
      </c>
      <c r="AI228" s="1062"/>
      <c r="AJ228" s="1062"/>
      <c r="AK228" s="1062">
        <v>2017</v>
      </c>
      <c r="AL228" s="1062"/>
      <c r="AM228" s="1062"/>
      <c r="AN228" s="1062">
        <v>2018</v>
      </c>
      <c r="AO228" s="1062"/>
      <c r="AP228" s="1062"/>
      <c r="AQ228" s="1062">
        <v>2019</v>
      </c>
      <c r="AR228" s="1062"/>
      <c r="AS228" s="1062"/>
      <c r="AT228" s="1062">
        <v>2020</v>
      </c>
      <c r="AU228" s="1062"/>
      <c r="AV228" s="1062"/>
      <c r="AW228" s="1062">
        <v>2021</v>
      </c>
      <c r="AX228" s="1062"/>
      <c r="AY228" s="1062"/>
      <c r="AZ228" s="1062">
        <v>2022</v>
      </c>
      <c r="BA228" s="1062"/>
      <c r="BB228" s="1062"/>
    </row>
    <row r="229" spans="2:54" ht="16.5" customHeight="1" x14ac:dyDescent="0.3">
      <c r="B229" s="541"/>
      <c r="E229" s="729"/>
      <c r="F229" s="440"/>
      <c r="G229" s="731" t="s">
        <v>940</v>
      </c>
      <c r="H229" s="731" t="s">
        <v>941</v>
      </c>
      <c r="I229" s="731" t="s">
        <v>942</v>
      </c>
      <c r="J229" s="731" t="s">
        <v>940</v>
      </c>
      <c r="K229" s="731" t="s">
        <v>941</v>
      </c>
      <c r="L229" s="731" t="s">
        <v>942</v>
      </c>
      <c r="M229" s="731" t="s">
        <v>940</v>
      </c>
      <c r="N229" s="731" t="s">
        <v>941</v>
      </c>
      <c r="O229" s="731" t="s">
        <v>942</v>
      </c>
      <c r="P229" s="731" t="s">
        <v>940</v>
      </c>
      <c r="Q229" s="731" t="s">
        <v>941</v>
      </c>
      <c r="R229" s="731" t="s">
        <v>942</v>
      </c>
      <c r="S229" s="731" t="s">
        <v>940</v>
      </c>
      <c r="T229" s="731" t="s">
        <v>941</v>
      </c>
      <c r="U229" s="731" t="s">
        <v>942</v>
      </c>
      <c r="V229" s="731" t="s">
        <v>940</v>
      </c>
      <c r="W229" s="731" t="s">
        <v>941</v>
      </c>
      <c r="X229" s="731" t="s">
        <v>942</v>
      </c>
      <c r="Y229" s="731" t="s">
        <v>940</v>
      </c>
      <c r="Z229" s="731" t="s">
        <v>941</v>
      </c>
      <c r="AA229" s="731" t="s">
        <v>942</v>
      </c>
      <c r="AB229" s="731" t="s">
        <v>940</v>
      </c>
      <c r="AC229" s="731" t="s">
        <v>941</v>
      </c>
      <c r="AD229" s="731" t="s">
        <v>942</v>
      </c>
      <c r="AE229" s="731" t="s">
        <v>940</v>
      </c>
      <c r="AF229" s="731" t="s">
        <v>941</v>
      </c>
      <c r="AG229" s="731" t="s">
        <v>942</v>
      </c>
      <c r="AH229" s="731" t="s">
        <v>940</v>
      </c>
      <c r="AI229" s="731" t="s">
        <v>941</v>
      </c>
      <c r="AJ229" s="731" t="s">
        <v>942</v>
      </c>
      <c r="AK229" s="731" t="s">
        <v>940</v>
      </c>
      <c r="AL229" s="731" t="s">
        <v>941</v>
      </c>
      <c r="AM229" s="731" t="s">
        <v>942</v>
      </c>
      <c r="AN229" s="731" t="s">
        <v>940</v>
      </c>
      <c r="AO229" s="731" t="s">
        <v>941</v>
      </c>
      <c r="AP229" s="731" t="s">
        <v>942</v>
      </c>
      <c r="AQ229" s="731" t="s">
        <v>940</v>
      </c>
      <c r="AR229" s="731" t="s">
        <v>941</v>
      </c>
      <c r="AS229" s="731" t="s">
        <v>942</v>
      </c>
      <c r="AT229" s="731" t="s">
        <v>940</v>
      </c>
      <c r="AU229" s="731" t="s">
        <v>941</v>
      </c>
      <c r="AV229" s="731" t="s">
        <v>942</v>
      </c>
      <c r="AW229" s="731" t="s">
        <v>940</v>
      </c>
      <c r="AX229" s="731" t="s">
        <v>941</v>
      </c>
      <c r="AY229" s="731" t="s">
        <v>942</v>
      </c>
      <c r="AZ229" s="731" t="s">
        <v>940</v>
      </c>
      <c r="BA229" s="731" t="s">
        <v>941</v>
      </c>
      <c r="BB229" s="731" t="s">
        <v>942</v>
      </c>
    </row>
    <row r="230" spans="2:54" ht="16.5" customHeight="1" x14ac:dyDescent="0.3">
      <c r="B230" s="541"/>
      <c r="E230" s="305" t="s">
        <v>1448</v>
      </c>
      <c r="F230" s="334" t="s">
        <v>1217</v>
      </c>
      <c r="G230" s="307">
        <v>0.17399999999999999</v>
      </c>
      <c r="H230" s="307">
        <v>1E-3</v>
      </c>
      <c r="I230" s="307">
        <v>7.0000000000000001E-3</v>
      </c>
      <c r="J230" s="307">
        <v>0.17299999999999999</v>
      </c>
      <c r="K230" s="307">
        <v>1E-3</v>
      </c>
      <c r="L230" s="307">
        <v>7.0000000000000001E-3</v>
      </c>
      <c r="M230" s="307">
        <v>0.17100000000000001</v>
      </c>
      <c r="N230" s="307">
        <v>1E-3</v>
      </c>
      <c r="O230" s="307">
        <v>7.0000000000000001E-3</v>
      </c>
      <c r="P230" s="307">
        <v>0.16700000000000001</v>
      </c>
      <c r="Q230" s="307">
        <v>1E-3</v>
      </c>
      <c r="R230" s="307">
        <v>7.0000000000000001E-3</v>
      </c>
      <c r="S230" s="307">
        <v>0.16500000000000001</v>
      </c>
      <c r="T230" s="307">
        <v>1E-3</v>
      </c>
      <c r="U230" s="307">
        <v>7.0000000000000001E-3</v>
      </c>
      <c r="V230" s="307">
        <v>0.16200000000000001</v>
      </c>
      <c r="W230" s="307">
        <v>1E-3</v>
      </c>
      <c r="X230" s="307">
        <v>7.0000000000000001E-3</v>
      </c>
      <c r="Y230" s="307">
        <v>0.158</v>
      </c>
      <c r="Z230" s="307">
        <v>1E-3</v>
      </c>
      <c r="AA230" s="307">
        <v>7.0000000000000001E-3</v>
      </c>
      <c r="AB230" s="307">
        <v>0.16800000000000001</v>
      </c>
      <c r="AC230" s="307">
        <v>1E-3</v>
      </c>
      <c r="AD230" s="307">
        <v>7.0000000000000001E-3</v>
      </c>
      <c r="AE230" s="307">
        <v>0.16600000000000001</v>
      </c>
      <c r="AF230" s="307">
        <v>1E-3</v>
      </c>
      <c r="AG230" s="307">
        <v>7.0000000000000001E-3</v>
      </c>
      <c r="AH230" s="307">
        <v>0.16600000000000001</v>
      </c>
      <c r="AI230" s="307">
        <v>1E-3</v>
      </c>
      <c r="AJ230" s="307">
        <v>7.0000000000000001E-3</v>
      </c>
      <c r="AK230" s="307">
        <v>0.16500000000000001</v>
      </c>
      <c r="AL230" s="307">
        <v>0</v>
      </c>
      <c r="AM230" s="307">
        <v>7.0000000000000001E-3</v>
      </c>
      <c r="AN230" s="307">
        <v>0.16400000000000001</v>
      </c>
      <c r="AO230" s="307">
        <v>0</v>
      </c>
      <c r="AP230" s="307">
        <v>7.0000000000000001E-3</v>
      </c>
      <c r="AQ230" s="307">
        <v>0.16200000000000001</v>
      </c>
      <c r="AR230" s="307">
        <v>0</v>
      </c>
      <c r="AS230" s="307">
        <v>7.0000000000000001E-3</v>
      </c>
      <c r="AT230" s="307">
        <v>0.16200000000000001</v>
      </c>
      <c r="AU230" s="307">
        <v>0</v>
      </c>
      <c r="AV230" s="307">
        <v>7.0000000000000001E-3</v>
      </c>
      <c r="AW230" s="307">
        <v>0.161</v>
      </c>
      <c r="AX230" s="307">
        <v>0</v>
      </c>
      <c r="AY230" s="307">
        <v>7.0000000000000001E-3</v>
      </c>
      <c r="AZ230" s="307">
        <v>0.16300000000000001</v>
      </c>
      <c r="BA230" s="307">
        <v>0</v>
      </c>
      <c r="BB230" s="307">
        <v>7.0000000000000001E-3</v>
      </c>
    </row>
    <row r="231" spans="2:54" ht="16.5" customHeight="1" x14ac:dyDescent="0.3">
      <c r="B231" s="541"/>
      <c r="E231" s="303"/>
      <c r="F231" s="334" t="s">
        <v>1218</v>
      </c>
      <c r="G231" s="307">
        <v>0.28599999999999998</v>
      </c>
      <c r="H231" s="307">
        <v>2E-3</v>
      </c>
      <c r="I231" s="307">
        <v>7.0000000000000001E-3</v>
      </c>
      <c r="J231" s="307">
        <v>0.28199999999999997</v>
      </c>
      <c r="K231" s="307">
        <v>2E-3</v>
      </c>
      <c r="L231" s="307">
        <v>7.0000000000000001E-3</v>
      </c>
      <c r="M231" s="307">
        <v>0.27900000000000003</v>
      </c>
      <c r="N231" s="307">
        <v>2E-3</v>
      </c>
      <c r="O231" s="307">
        <v>7.0000000000000001E-3</v>
      </c>
      <c r="P231" s="307">
        <v>0.27200000000000002</v>
      </c>
      <c r="Q231" s="307">
        <v>1E-3</v>
      </c>
      <c r="R231" s="307">
        <v>7.0000000000000001E-3</v>
      </c>
      <c r="S231" s="307">
        <v>0.27100000000000002</v>
      </c>
      <c r="T231" s="307">
        <v>1E-3</v>
      </c>
      <c r="U231" s="307">
        <v>7.0000000000000001E-3</v>
      </c>
      <c r="V231" s="307">
        <v>0.26600000000000001</v>
      </c>
      <c r="W231" s="307">
        <v>1E-3</v>
      </c>
      <c r="X231" s="307">
        <v>7.0000000000000001E-3</v>
      </c>
      <c r="Y231" s="307">
        <v>0.25800000000000001</v>
      </c>
      <c r="Z231" s="307">
        <v>1E-3</v>
      </c>
      <c r="AA231" s="307">
        <v>7.0000000000000001E-3</v>
      </c>
      <c r="AB231" s="307">
        <v>0.27400000000000002</v>
      </c>
      <c r="AC231" s="307">
        <v>1E-3</v>
      </c>
      <c r="AD231" s="307">
        <v>7.0000000000000001E-3</v>
      </c>
      <c r="AE231" s="307">
        <v>0.26900000000000002</v>
      </c>
      <c r="AF231" s="307">
        <v>1E-3</v>
      </c>
      <c r="AG231" s="307">
        <v>8.0000000000000002E-3</v>
      </c>
      <c r="AH231" s="307">
        <v>0.26800000000000002</v>
      </c>
      <c r="AI231" s="307">
        <v>1E-3</v>
      </c>
      <c r="AJ231" s="307">
        <v>7.0000000000000001E-3</v>
      </c>
      <c r="AK231" s="307">
        <v>0.26600000000000001</v>
      </c>
      <c r="AL231" s="307">
        <v>1E-3</v>
      </c>
      <c r="AM231" s="307">
        <v>7.0000000000000001E-3</v>
      </c>
      <c r="AN231" s="307">
        <v>0.26200000000000001</v>
      </c>
      <c r="AO231" s="307">
        <v>1E-3</v>
      </c>
      <c r="AP231" s="307">
        <v>7.0000000000000001E-3</v>
      </c>
      <c r="AQ231" s="307">
        <v>0.25800000000000001</v>
      </c>
      <c r="AR231" s="307">
        <v>1E-3</v>
      </c>
      <c r="AS231" s="307">
        <v>7.0000000000000001E-3</v>
      </c>
      <c r="AT231" s="307">
        <v>0.25600000000000001</v>
      </c>
      <c r="AU231" s="307">
        <v>1E-3</v>
      </c>
      <c r="AV231" s="307">
        <v>7.0000000000000001E-3</v>
      </c>
      <c r="AW231" s="307">
        <v>0.255</v>
      </c>
      <c r="AX231" s="307">
        <v>1E-3</v>
      </c>
      <c r="AY231" s="307">
        <v>7.0000000000000001E-3</v>
      </c>
      <c r="AZ231" s="307">
        <v>0.25600000000000001</v>
      </c>
      <c r="BA231" s="307">
        <v>1E-3</v>
      </c>
      <c r="BB231" s="307">
        <v>7.0000000000000001E-3</v>
      </c>
    </row>
    <row r="232" spans="2:54" ht="16.5" customHeight="1" x14ac:dyDescent="0.3">
      <c r="B232" s="541"/>
      <c r="E232" s="306"/>
      <c r="F232" s="334" t="s">
        <v>1219</v>
      </c>
      <c r="G232" s="307">
        <v>0.68899999999999995</v>
      </c>
      <c r="H232" s="307">
        <v>5.5E-2</v>
      </c>
      <c r="I232" s="307">
        <v>0.01</v>
      </c>
      <c r="J232" s="307">
        <v>0.68200000000000005</v>
      </c>
      <c r="K232" s="307">
        <v>4.8000000000000001E-2</v>
      </c>
      <c r="L232" s="307">
        <v>1.0999999999999999E-2</v>
      </c>
      <c r="M232" s="307">
        <v>0.67800000000000005</v>
      </c>
      <c r="N232" s="307">
        <v>4.1000000000000002E-2</v>
      </c>
      <c r="O232" s="307">
        <v>1.2E-2</v>
      </c>
      <c r="P232" s="307">
        <v>0.66100000000000003</v>
      </c>
      <c r="Q232" s="307">
        <v>3.5999999999999997E-2</v>
      </c>
      <c r="R232" s="307">
        <v>1.4E-2</v>
      </c>
      <c r="S232" s="307">
        <v>0.65</v>
      </c>
      <c r="T232" s="307">
        <v>3.3000000000000002E-2</v>
      </c>
      <c r="U232" s="307">
        <v>1.4999999999999999E-2</v>
      </c>
      <c r="V232" s="307">
        <v>0.63600000000000001</v>
      </c>
      <c r="W232" s="307">
        <v>3.1E-2</v>
      </c>
      <c r="X232" s="307">
        <v>1.7000000000000001E-2</v>
      </c>
      <c r="Y232" s="307">
        <v>0.60899999999999999</v>
      </c>
      <c r="Z232" s="307">
        <v>2.9000000000000001E-2</v>
      </c>
      <c r="AA232" s="307">
        <v>1.7999999999999999E-2</v>
      </c>
      <c r="AB232" s="307">
        <v>0.64</v>
      </c>
      <c r="AC232" s="307">
        <v>2.7E-2</v>
      </c>
      <c r="AD232" s="307">
        <v>1.7999999999999999E-2</v>
      </c>
      <c r="AE232" s="307">
        <v>0.63200000000000001</v>
      </c>
      <c r="AF232" s="307">
        <v>2.4E-2</v>
      </c>
      <c r="AG232" s="307">
        <v>1.9E-2</v>
      </c>
      <c r="AH232" s="307">
        <v>0.628</v>
      </c>
      <c r="AI232" s="307">
        <v>2.1999999999999999E-2</v>
      </c>
      <c r="AJ232" s="307">
        <v>0.02</v>
      </c>
      <c r="AK232" s="307">
        <v>0.622</v>
      </c>
      <c r="AL232" s="307">
        <v>1.9E-2</v>
      </c>
      <c r="AM232" s="307">
        <v>2.1999999999999999E-2</v>
      </c>
      <c r="AN232" s="307">
        <v>0.61099999999999999</v>
      </c>
      <c r="AO232" s="307">
        <v>1.7999999999999999E-2</v>
      </c>
      <c r="AP232" s="307">
        <v>2.4E-2</v>
      </c>
      <c r="AQ232" s="307">
        <v>0.59</v>
      </c>
      <c r="AR232" s="307">
        <v>1.6E-2</v>
      </c>
      <c r="AS232" s="307">
        <v>2.5000000000000001E-2</v>
      </c>
      <c r="AT232" s="307">
        <v>0.58499999999999996</v>
      </c>
      <c r="AU232" s="307">
        <v>1.4E-2</v>
      </c>
      <c r="AV232" s="307">
        <v>2.5999999999999999E-2</v>
      </c>
      <c r="AW232" s="307">
        <v>0.59299999999999997</v>
      </c>
      <c r="AX232" s="307">
        <v>1.2999999999999999E-2</v>
      </c>
      <c r="AY232" s="307">
        <v>2.8000000000000001E-2</v>
      </c>
      <c r="AZ232" s="307">
        <v>0.58599999999999997</v>
      </c>
      <c r="BA232" s="307">
        <v>1.2E-2</v>
      </c>
      <c r="BB232" s="307">
        <v>2.9000000000000001E-2</v>
      </c>
    </row>
    <row r="233" spans="2:54" ht="16.5" customHeight="1" x14ac:dyDescent="0.3">
      <c r="B233" s="541"/>
      <c r="E233" s="305" t="s">
        <v>1449</v>
      </c>
      <c r="F233" s="758" t="s">
        <v>1217</v>
      </c>
      <c r="G233" s="307">
        <v>0.20499999999999999</v>
      </c>
      <c r="H233" s="307">
        <v>2.9000000000000001E-2</v>
      </c>
      <c r="I233" s="307">
        <v>7.0000000000000001E-3</v>
      </c>
      <c r="J233" s="307">
        <v>0.20599999999999999</v>
      </c>
      <c r="K233" s="307">
        <v>2.9000000000000001E-2</v>
      </c>
      <c r="L233" s="307">
        <v>7.0000000000000001E-3</v>
      </c>
      <c r="M233" s="307">
        <v>0.20599999999999999</v>
      </c>
      <c r="N233" s="307">
        <v>2.8000000000000001E-2</v>
      </c>
      <c r="O233" s="307">
        <v>6.0000000000000001E-3</v>
      </c>
      <c r="P233" s="307">
        <v>0.20399999999999999</v>
      </c>
      <c r="Q233" s="307">
        <v>2.7E-2</v>
      </c>
      <c r="R233" s="307">
        <v>4.0000000000000001E-3</v>
      </c>
      <c r="S233" s="307">
        <v>0.20100000000000001</v>
      </c>
      <c r="T233" s="307">
        <v>2.5999999999999999E-2</v>
      </c>
      <c r="U233" s="307">
        <v>4.0000000000000001E-3</v>
      </c>
      <c r="V233" s="307">
        <v>0.20100000000000001</v>
      </c>
      <c r="W233" s="307">
        <v>2.5999999999999999E-2</v>
      </c>
      <c r="X233" s="307">
        <v>3.0000000000000001E-3</v>
      </c>
      <c r="Y233" s="307">
        <v>0.20200000000000001</v>
      </c>
      <c r="Z233" s="307">
        <v>2.5000000000000001E-2</v>
      </c>
      <c r="AA233" s="307">
        <v>3.0000000000000001E-3</v>
      </c>
      <c r="AB233" s="307">
        <v>0.20300000000000001</v>
      </c>
      <c r="AC233" s="307">
        <v>2.5000000000000001E-2</v>
      </c>
      <c r="AD233" s="307">
        <v>3.0000000000000001E-3</v>
      </c>
      <c r="AE233" s="307">
        <v>0.20100000000000001</v>
      </c>
      <c r="AF233" s="307">
        <v>2.3E-2</v>
      </c>
      <c r="AG233" s="307">
        <v>3.0000000000000001E-3</v>
      </c>
      <c r="AH233" s="307">
        <v>0.19900000000000001</v>
      </c>
      <c r="AI233" s="307">
        <v>2.1999999999999999E-2</v>
      </c>
      <c r="AJ233" s="307">
        <v>3.0000000000000001E-3</v>
      </c>
      <c r="AK233" s="307">
        <v>0.2</v>
      </c>
      <c r="AL233" s="307">
        <v>2.1999999999999999E-2</v>
      </c>
      <c r="AM233" s="307">
        <v>2E-3</v>
      </c>
      <c r="AN233" s="307">
        <v>0.2</v>
      </c>
      <c r="AO233" s="307">
        <v>2.1000000000000001E-2</v>
      </c>
      <c r="AP233" s="307">
        <v>2E-3</v>
      </c>
      <c r="AQ233" s="307">
        <v>0.2</v>
      </c>
      <c r="AR233" s="307">
        <v>2.1000000000000001E-2</v>
      </c>
      <c r="AS233" s="307">
        <v>2E-3</v>
      </c>
      <c r="AT233" s="307">
        <v>0.2</v>
      </c>
      <c r="AU233" s="307">
        <v>2.1000000000000001E-2</v>
      </c>
      <c r="AV233" s="307">
        <v>2E-3</v>
      </c>
      <c r="AW233" s="307">
        <v>0.19900000000000001</v>
      </c>
      <c r="AX233" s="307">
        <v>2.1000000000000001E-2</v>
      </c>
      <c r="AY233" s="307">
        <v>2E-3</v>
      </c>
      <c r="AZ233" s="307">
        <v>0.19500000000000001</v>
      </c>
      <c r="BA233" s="307">
        <v>0.02</v>
      </c>
      <c r="BB233" s="307">
        <v>2E-3</v>
      </c>
    </row>
    <row r="234" spans="2:54" ht="16.5" customHeight="1" x14ac:dyDescent="0.3">
      <c r="B234" s="541"/>
      <c r="E234" s="303"/>
      <c r="F234" s="758" t="s">
        <v>1218</v>
      </c>
      <c r="G234" s="307">
        <v>0.29199999999999998</v>
      </c>
      <c r="H234" s="307">
        <v>8.6999999999999994E-2</v>
      </c>
      <c r="I234" s="307">
        <v>8.9999999999999993E-3</v>
      </c>
      <c r="J234" s="307">
        <v>0.28199999999999997</v>
      </c>
      <c r="K234" s="307">
        <v>8.4000000000000005E-2</v>
      </c>
      <c r="L234" s="307">
        <v>8.0000000000000002E-3</v>
      </c>
      <c r="M234" s="307">
        <v>0.28199999999999997</v>
      </c>
      <c r="N234" s="307">
        <v>8.2000000000000003E-2</v>
      </c>
      <c r="O234" s="307">
        <v>8.0000000000000002E-3</v>
      </c>
      <c r="P234" s="307">
        <v>0.28100000000000003</v>
      </c>
      <c r="Q234" s="307">
        <v>8.1000000000000003E-2</v>
      </c>
      <c r="R234" s="307">
        <v>8.0000000000000002E-3</v>
      </c>
      <c r="S234" s="307">
        <v>0.28000000000000003</v>
      </c>
      <c r="T234" s="307">
        <v>8.3000000000000004E-2</v>
      </c>
      <c r="U234" s="307">
        <v>8.0000000000000002E-3</v>
      </c>
      <c r="V234" s="307">
        <v>0.28000000000000003</v>
      </c>
      <c r="W234" s="307">
        <v>8.3000000000000004E-2</v>
      </c>
      <c r="X234" s="307">
        <v>8.0000000000000002E-3</v>
      </c>
      <c r="Y234" s="307">
        <v>0.28299999999999997</v>
      </c>
      <c r="Z234" s="307">
        <v>8.3000000000000004E-2</v>
      </c>
      <c r="AA234" s="307">
        <v>8.0000000000000002E-3</v>
      </c>
      <c r="AB234" s="307">
        <v>0.28699999999999998</v>
      </c>
      <c r="AC234" s="307">
        <v>8.4000000000000005E-2</v>
      </c>
      <c r="AD234" s="307">
        <v>8.0000000000000002E-3</v>
      </c>
      <c r="AE234" s="307">
        <v>0.27400000000000002</v>
      </c>
      <c r="AF234" s="307">
        <v>7.9000000000000001E-2</v>
      </c>
      <c r="AG234" s="307">
        <v>8.0000000000000002E-3</v>
      </c>
      <c r="AH234" s="307">
        <v>0.27100000000000002</v>
      </c>
      <c r="AI234" s="307">
        <v>7.8E-2</v>
      </c>
      <c r="AJ234" s="307">
        <v>8.0000000000000002E-3</v>
      </c>
      <c r="AK234" s="307">
        <v>0.27600000000000002</v>
      </c>
      <c r="AL234" s="307">
        <v>7.8E-2</v>
      </c>
      <c r="AM234" s="307">
        <v>8.0000000000000002E-3</v>
      </c>
      <c r="AN234" s="307">
        <v>0.27</v>
      </c>
      <c r="AO234" s="307">
        <v>7.6999999999999999E-2</v>
      </c>
      <c r="AP234" s="307">
        <v>7.0000000000000001E-3</v>
      </c>
      <c r="AQ234" s="307">
        <v>0.26800000000000002</v>
      </c>
      <c r="AR234" s="307">
        <v>7.4999999999999997E-2</v>
      </c>
      <c r="AS234" s="307">
        <v>7.0000000000000001E-3</v>
      </c>
      <c r="AT234" s="307">
        <v>0.26400000000000001</v>
      </c>
      <c r="AU234" s="307">
        <v>6.9000000000000006E-2</v>
      </c>
      <c r="AV234" s="307">
        <v>6.0000000000000001E-3</v>
      </c>
      <c r="AW234" s="307">
        <v>0.26400000000000001</v>
      </c>
      <c r="AX234" s="307">
        <v>6.7000000000000004E-2</v>
      </c>
      <c r="AY234" s="307">
        <v>6.0000000000000001E-3</v>
      </c>
      <c r="AZ234" s="307">
        <v>0.25900000000000001</v>
      </c>
      <c r="BA234" s="307">
        <v>6.6000000000000003E-2</v>
      </c>
      <c r="BB234" s="307">
        <v>6.0000000000000001E-3</v>
      </c>
    </row>
    <row r="235" spans="2:54" ht="16.5" customHeight="1" x14ac:dyDescent="0.3">
      <c r="B235" s="541"/>
      <c r="E235" s="303"/>
      <c r="F235" s="758" t="s">
        <v>1219</v>
      </c>
      <c r="G235" s="307">
        <v>0.67700000000000005</v>
      </c>
      <c r="H235" s="307">
        <v>0.14000000000000001</v>
      </c>
      <c r="I235" s="307">
        <v>6.0000000000000001E-3</v>
      </c>
      <c r="J235" s="307">
        <v>0.67700000000000005</v>
      </c>
      <c r="K235" s="307">
        <v>0.14000000000000001</v>
      </c>
      <c r="L235" s="307">
        <v>6.0000000000000001E-3</v>
      </c>
      <c r="M235" s="307">
        <v>0.67800000000000005</v>
      </c>
      <c r="N235" s="307">
        <v>0.14000000000000001</v>
      </c>
      <c r="O235" s="307">
        <v>6.0000000000000001E-3</v>
      </c>
      <c r="P235" s="307">
        <v>0.67100000000000004</v>
      </c>
      <c r="Q235" s="307">
        <v>0.14000000000000001</v>
      </c>
      <c r="R235" s="307">
        <v>6.0000000000000001E-3</v>
      </c>
      <c r="S235" s="307">
        <v>0.66</v>
      </c>
      <c r="T235" s="307">
        <v>0.14000000000000001</v>
      </c>
      <c r="U235" s="307">
        <v>6.0000000000000001E-3</v>
      </c>
      <c r="V235" s="307">
        <v>0.65900000000000003</v>
      </c>
      <c r="W235" s="307">
        <v>0.14000000000000001</v>
      </c>
      <c r="X235" s="307">
        <v>6.0000000000000001E-3</v>
      </c>
      <c r="Y235" s="307">
        <v>0.66</v>
      </c>
      <c r="Z235" s="307">
        <v>0.14000000000000001</v>
      </c>
      <c r="AA235" s="307">
        <v>6.0000000000000001E-3</v>
      </c>
      <c r="AB235" s="307">
        <v>0.66300000000000003</v>
      </c>
      <c r="AC235" s="307">
        <v>0.14000000000000001</v>
      </c>
      <c r="AD235" s="307">
        <v>6.0000000000000001E-3</v>
      </c>
      <c r="AE235" s="307">
        <v>0.66</v>
      </c>
      <c r="AF235" s="307">
        <v>0.14000000000000001</v>
      </c>
      <c r="AG235" s="307">
        <v>6.0000000000000001E-3</v>
      </c>
      <c r="AH235" s="307">
        <v>0.66</v>
      </c>
      <c r="AI235" s="307">
        <v>0.14000000000000001</v>
      </c>
      <c r="AJ235" s="307">
        <v>6.0000000000000001E-3</v>
      </c>
      <c r="AK235" s="307">
        <v>0.66900000000000004</v>
      </c>
      <c r="AL235" s="307">
        <v>0.14000000000000001</v>
      </c>
      <c r="AM235" s="307">
        <v>6.0000000000000001E-3</v>
      </c>
      <c r="AN235" s="307">
        <v>0.66800000000000004</v>
      </c>
      <c r="AO235" s="307">
        <v>0.14000000000000001</v>
      </c>
      <c r="AP235" s="307">
        <v>6.0000000000000001E-3</v>
      </c>
      <c r="AQ235" s="307">
        <v>0.66700000000000004</v>
      </c>
      <c r="AR235" s="307">
        <v>0.14000000000000001</v>
      </c>
      <c r="AS235" s="307">
        <v>6.0000000000000001E-3</v>
      </c>
      <c r="AT235" s="307">
        <v>0.67200000000000004</v>
      </c>
      <c r="AU235" s="307">
        <v>0.14000000000000001</v>
      </c>
      <c r="AV235" s="307">
        <v>6.0000000000000001E-3</v>
      </c>
      <c r="AW235" s="307">
        <v>0.67400000000000004</v>
      </c>
      <c r="AX235" s="307">
        <v>0.14000000000000001</v>
      </c>
      <c r="AY235" s="307">
        <v>6.0000000000000001E-3</v>
      </c>
      <c r="AZ235" s="307">
        <v>0.67300000000000004</v>
      </c>
      <c r="BA235" s="307">
        <v>0.14000000000000001</v>
      </c>
      <c r="BB235" s="307">
        <v>6.0000000000000001E-3</v>
      </c>
    </row>
    <row r="236" spans="2:54" ht="16.5" customHeight="1" x14ac:dyDescent="0.3">
      <c r="B236" s="541"/>
      <c r="E236" s="306"/>
      <c r="F236" s="758" t="s">
        <v>1220</v>
      </c>
      <c r="G236" s="307">
        <v>9.1999999999999998E-2</v>
      </c>
      <c r="H236" s="307">
        <v>0.11799999999999999</v>
      </c>
      <c r="I236" s="307">
        <v>2E-3</v>
      </c>
      <c r="J236" s="307">
        <v>9.2999999999999999E-2</v>
      </c>
      <c r="K236" s="307">
        <v>0.108</v>
      </c>
      <c r="L236" s="307">
        <v>2E-3</v>
      </c>
      <c r="M236" s="307">
        <v>9.4E-2</v>
      </c>
      <c r="N236" s="307">
        <v>0.10100000000000001</v>
      </c>
      <c r="O236" s="307">
        <v>2E-3</v>
      </c>
      <c r="P236" s="307">
        <v>9.4E-2</v>
      </c>
      <c r="Q236" s="307">
        <v>9.6000000000000002E-2</v>
      </c>
      <c r="R236" s="307">
        <v>2E-3</v>
      </c>
      <c r="S236" s="307">
        <v>9.2999999999999999E-2</v>
      </c>
      <c r="T236" s="307">
        <v>9.5000000000000001E-2</v>
      </c>
      <c r="U236" s="307">
        <v>2E-3</v>
      </c>
      <c r="V236" s="307">
        <v>9.1999999999999998E-2</v>
      </c>
      <c r="W236" s="307">
        <v>9.1999999999999998E-2</v>
      </c>
      <c r="X236" s="307">
        <v>2E-3</v>
      </c>
      <c r="Y236" s="307">
        <v>9.2999999999999999E-2</v>
      </c>
      <c r="Z236" s="307">
        <v>9.1999999999999998E-2</v>
      </c>
      <c r="AA236" s="307">
        <v>2E-3</v>
      </c>
      <c r="AB236" s="307">
        <v>9.2999999999999999E-2</v>
      </c>
      <c r="AC236" s="307">
        <v>9.0999999999999998E-2</v>
      </c>
      <c r="AD236" s="307">
        <v>2E-3</v>
      </c>
      <c r="AE236" s="307">
        <v>9.5000000000000001E-2</v>
      </c>
      <c r="AF236" s="307">
        <v>9.6000000000000002E-2</v>
      </c>
      <c r="AG236" s="307">
        <v>2E-3</v>
      </c>
      <c r="AH236" s="307">
        <v>9.6000000000000002E-2</v>
      </c>
      <c r="AI236" s="307">
        <v>9.5000000000000001E-2</v>
      </c>
      <c r="AJ236" s="307">
        <v>2E-3</v>
      </c>
      <c r="AK236" s="307">
        <v>9.8000000000000004E-2</v>
      </c>
      <c r="AL236" s="307">
        <v>9.7000000000000003E-2</v>
      </c>
      <c r="AM236" s="307">
        <v>2E-3</v>
      </c>
      <c r="AN236" s="307">
        <v>9.9000000000000005E-2</v>
      </c>
      <c r="AO236" s="307">
        <v>9.7000000000000003E-2</v>
      </c>
      <c r="AP236" s="307">
        <v>2E-3</v>
      </c>
      <c r="AQ236" s="307">
        <v>9.9000000000000005E-2</v>
      </c>
      <c r="AR236" s="307">
        <v>9.6000000000000002E-2</v>
      </c>
      <c r="AS236" s="307">
        <v>2E-3</v>
      </c>
      <c r="AT236" s="307">
        <v>0.1</v>
      </c>
      <c r="AU236" s="307">
        <v>9.4E-2</v>
      </c>
      <c r="AV236" s="307">
        <v>2E-3</v>
      </c>
      <c r="AW236" s="307">
        <v>9.9000000000000005E-2</v>
      </c>
      <c r="AX236" s="307">
        <v>9.2999999999999999E-2</v>
      </c>
      <c r="AY236" s="307">
        <v>2E-3</v>
      </c>
      <c r="AZ236" s="307">
        <v>0.1</v>
      </c>
      <c r="BA236" s="307">
        <v>9.1999999999999998E-2</v>
      </c>
      <c r="BB236" s="307">
        <v>2E-3</v>
      </c>
    </row>
    <row r="237" spans="2:54" ht="16.5" customHeight="1" x14ac:dyDescent="0.3">
      <c r="B237" s="541"/>
      <c r="E237" s="303" t="s">
        <v>1450</v>
      </c>
      <c r="F237" s="759" t="s">
        <v>1217</v>
      </c>
      <c r="G237" s="307">
        <v>0.185</v>
      </c>
      <c r="H237" s="307">
        <v>2.9000000000000001E-2</v>
      </c>
      <c r="I237" s="307">
        <v>8.9999999999999993E-3</v>
      </c>
      <c r="J237" s="307">
        <v>0.185</v>
      </c>
      <c r="K237" s="307">
        <v>2.9000000000000001E-2</v>
      </c>
      <c r="L237" s="307">
        <v>8.9999999999999993E-3</v>
      </c>
      <c r="M237" s="307">
        <v>0.185</v>
      </c>
      <c r="N237" s="307">
        <v>2.9000000000000001E-2</v>
      </c>
      <c r="O237" s="307">
        <v>8.9999999999999993E-3</v>
      </c>
      <c r="P237" s="307">
        <v>0.184</v>
      </c>
      <c r="Q237" s="307">
        <v>2.9000000000000001E-2</v>
      </c>
      <c r="R237" s="307">
        <v>8.9999999999999993E-3</v>
      </c>
      <c r="S237" s="307">
        <v>0.185</v>
      </c>
      <c r="T237" s="307">
        <v>2.9000000000000001E-2</v>
      </c>
      <c r="U237" s="307">
        <v>8.9999999999999993E-3</v>
      </c>
      <c r="V237" s="307">
        <v>0.185</v>
      </c>
      <c r="W237" s="307">
        <v>2.8000000000000001E-2</v>
      </c>
      <c r="X237" s="307">
        <v>8.9999999999999993E-3</v>
      </c>
      <c r="Y237" s="307">
        <v>0.185</v>
      </c>
      <c r="Z237" s="307">
        <v>2.8000000000000001E-2</v>
      </c>
      <c r="AA237" s="307">
        <v>8.0000000000000002E-3</v>
      </c>
      <c r="AB237" s="307">
        <v>0.186</v>
      </c>
      <c r="AC237" s="307">
        <v>2.8000000000000001E-2</v>
      </c>
      <c r="AD237" s="307">
        <v>8.0000000000000002E-3</v>
      </c>
      <c r="AE237" s="307">
        <v>0.185</v>
      </c>
      <c r="AF237" s="307">
        <v>2.3E-2</v>
      </c>
      <c r="AG237" s="307">
        <v>3.0000000000000001E-3</v>
      </c>
      <c r="AH237" s="307">
        <v>0.185</v>
      </c>
      <c r="AI237" s="307">
        <v>2.3E-2</v>
      </c>
      <c r="AJ237" s="307">
        <v>3.0000000000000001E-3</v>
      </c>
      <c r="AK237" s="307">
        <v>0.185</v>
      </c>
      <c r="AL237" s="307">
        <v>2.3E-2</v>
      </c>
      <c r="AM237" s="307">
        <v>3.0000000000000001E-3</v>
      </c>
      <c r="AN237" s="307">
        <v>0.185</v>
      </c>
      <c r="AO237" s="307">
        <v>2.3E-2</v>
      </c>
      <c r="AP237" s="307">
        <v>2E-3</v>
      </c>
      <c r="AQ237" s="307">
        <v>0.185</v>
      </c>
      <c r="AR237" s="307">
        <v>2.3E-2</v>
      </c>
      <c r="AS237" s="307">
        <v>2E-3</v>
      </c>
      <c r="AT237" s="307">
        <v>0.185</v>
      </c>
      <c r="AU237" s="307">
        <v>2.3E-2</v>
      </c>
      <c r="AV237" s="307">
        <v>2E-3</v>
      </c>
      <c r="AW237" s="307">
        <v>0.184</v>
      </c>
      <c r="AX237" s="307">
        <v>2.3E-2</v>
      </c>
      <c r="AY237" s="307">
        <v>2E-3</v>
      </c>
      <c r="AZ237" s="307">
        <v>0.185</v>
      </c>
      <c r="BA237" s="307">
        <v>2.3E-2</v>
      </c>
      <c r="BB237" s="307">
        <v>2E-3</v>
      </c>
    </row>
    <row r="238" spans="2:54" ht="16.5" customHeight="1" x14ac:dyDescent="0.3">
      <c r="B238" s="541"/>
      <c r="E238" s="305" t="s">
        <v>1451</v>
      </c>
      <c r="F238" s="334" t="s">
        <v>1217</v>
      </c>
      <c r="G238" s="307">
        <v>0.19900000000000001</v>
      </c>
      <c r="H238" s="307">
        <v>7.9000000000000001E-2</v>
      </c>
      <c r="I238" s="307">
        <v>2E-3</v>
      </c>
      <c r="J238" s="307">
        <v>0.19900000000000001</v>
      </c>
      <c r="K238" s="307">
        <v>7.9000000000000001E-2</v>
      </c>
      <c r="L238" s="307">
        <v>2E-3</v>
      </c>
      <c r="M238" s="307">
        <v>0.19900000000000001</v>
      </c>
      <c r="N238" s="307">
        <v>7.9000000000000001E-2</v>
      </c>
      <c r="O238" s="307">
        <v>2E-3</v>
      </c>
      <c r="P238" s="307">
        <v>0.19900000000000001</v>
      </c>
      <c r="Q238" s="307">
        <v>7.9000000000000001E-2</v>
      </c>
      <c r="R238" s="307">
        <v>2E-3</v>
      </c>
      <c r="S238" s="307">
        <v>0.19900000000000001</v>
      </c>
      <c r="T238" s="307">
        <v>7.9000000000000001E-2</v>
      </c>
      <c r="U238" s="307">
        <v>2E-3</v>
      </c>
      <c r="V238" s="307">
        <v>0.19900000000000001</v>
      </c>
      <c r="W238" s="307">
        <v>7.9000000000000001E-2</v>
      </c>
      <c r="X238" s="307">
        <v>2E-3</v>
      </c>
      <c r="Y238" s="307">
        <v>0.19900000000000001</v>
      </c>
      <c r="Z238" s="307">
        <v>7.9000000000000001E-2</v>
      </c>
      <c r="AA238" s="307">
        <v>2E-3</v>
      </c>
      <c r="AB238" s="307">
        <v>0.19900000000000001</v>
      </c>
      <c r="AC238" s="307">
        <v>7.9000000000000001E-2</v>
      </c>
      <c r="AD238" s="307">
        <v>2E-3</v>
      </c>
      <c r="AE238" s="307">
        <v>0.19900000000000001</v>
      </c>
      <c r="AF238" s="307">
        <v>7.8E-2</v>
      </c>
      <c r="AG238" s="307">
        <v>2E-3</v>
      </c>
      <c r="AH238" s="307">
        <v>0.19700000000000001</v>
      </c>
      <c r="AI238" s="307">
        <v>7.8E-2</v>
      </c>
      <c r="AJ238" s="307">
        <v>2E-3</v>
      </c>
      <c r="AK238" s="307">
        <v>0.19800000000000001</v>
      </c>
      <c r="AL238" s="307">
        <v>7.8E-2</v>
      </c>
      <c r="AM238" s="307">
        <v>2E-3</v>
      </c>
      <c r="AN238" s="307">
        <v>0.19600000000000001</v>
      </c>
      <c r="AO238" s="307">
        <v>7.6999999999999999E-2</v>
      </c>
      <c r="AP238" s="307">
        <v>2E-3</v>
      </c>
      <c r="AQ238" s="307">
        <v>0.19600000000000001</v>
      </c>
      <c r="AR238" s="307">
        <v>7.9000000000000001E-2</v>
      </c>
      <c r="AS238" s="307">
        <v>2E-3</v>
      </c>
      <c r="AT238" s="307">
        <v>0.19600000000000001</v>
      </c>
      <c r="AU238" s="307">
        <v>7.8E-2</v>
      </c>
      <c r="AV238" s="307">
        <v>2E-3</v>
      </c>
      <c r="AW238" s="307">
        <v>0.19600000000000001</v>
      </c>
      <c r="AX238" s="307">
        <v>7.6999999999999999E-2</v>
      </c>
      <c r="AY238" s="307">
        <v>2E-3</v>
      </c>
      <c r="AZ238" s="307">
        <v>0.19600000000000001</v>
      </c>
      <c r="BA238" s="307">
        <v>7.8E-2</v>
      </c>
      <c r="BB238" s="307">
        <v>2E-3</v>
      </c>
    </row>
    <row r="239" spans="2:54" ht="16.5" customHeight="1" x14ac:dyDescent="0.3">
      <c r="B239" s="541"/>
      <c r="E239" s="306"/>
      <c r="F239" s="334" t="s">
        <v>1219</v>
      </c>
      <c r="G239" s="307">
        <v>1.218</v>
      </c>
      <c r="H239" s="307">
        <v>1.7250000000000001</v>
      </c>
      <c r="I239" s="307">
        <v>0</v>
      </c>
      <c r="J239" s="307">
        <v>1.1739999999999999</v>
      </c>
      <c r="K239" s="307">
        <v>1.355</v>
      </c>
      <c r="L239" s="307">
        <v>0</v>
      </c>
      <c r="M239" s="307">
        <v>1.1719999999999999</v>
      </c>
      <c r="N239" s="307">
        <v>1.333</v>
      </c>
      <c r="O239" s="307">
        <v>0</v>
      </c>
      <c r="P239" s="307">
        <v>1.135</v>
      </c>
      <c r="Q239" s="307">
        <v>1.02</v>
      </c>
      <c r="R239" s="307">
        <v>0</v>
      </c>
      <c r="S239" s="307">
        <v>1.1359999999999999</v>
      </c>
      <c r="T239" s="307">
        <v>1.0149999999999999</v>
      </c>
      <c r="U239" s="307">
        <v>0</v>
      </c>
      <c r="V239" s="307">
        <v>1.1319999999999999</v>
      </c>
      <c r="W239" s="307">
        <v>1.006</v>
      </c>
      <c r="X239" s="307">
        <v>0</v>
      </c>
      <c r="Y239" s="307">
        <v>1.125</v>
      </c>
      <c r="Z239" s="307">
        <v>1</v>
      </c>
      <c r="AA239" s="307">
        <v>0</v>
      </c>
      <c r="AB239" s="307">
        <v>1.131</v>
      </c>
      <c r="AC239" s="307">
        <v>0.999</v>
      </c>
      <c r="AD239" s="307">
        <v>0</v>
      </c>
      <c r="AE239" s="307">
        <v>1.127</v>
      </c>
      <c r="AF239" s="307">
        <v>0.98399999999999999</v>
      </c>
      <c r="AG239" s="307">
        <v>0</v>
      </c>
      <c r="AH239" s="307">
        <v>1.1200000000000001</v>
      </c>
      <c r="AI239" s="307">
        <v>0.98299999999999998</v>
      </c>
      <c r="AJ239" s="307">
        <v>0</v>
      </c>
      <c r="AK239" s="307">
        <v>1.121</v>
      </c>
      <c r="AL239" s="307">
        <v>0.98299999999999998</v>
      </c>
      <c r="AM239" s="307">
        <v>0</v>
      </c>
      <c r="AN239" s="307">
        <v>1.117</v>
      </c>
      <c r="AO239" s="307">
        <v>0.98099999999999998</v>
      </c>
      <c r="AP239" s="307">
        <v>0</v>
      </c>
      <c r="AQ239" s="307">
        <v>1.1140000000000001</v>
      </c>
      <c r="AR239" s="307">
        <v>0.99099999999999999</v>
      </c>
      <c r="AS239" s="307">
        <v>0</v>
      </c>
      <c r="AT239" s="307">
        <v>1.1160000000000001</v>
      </c>
      <c r="AU239" s="307">
        <v>0.98799999999999999</v>
      </c>
      <c r="AV239" s="307">
        <v>0</v>
      </c>
      <c r="AW239" s="307">
        <v>1.1140000000000001</v>
      </c>
      <c r="AX239" s="307">
        <v>0.98699999999999999</v>
      </c>
      <c r="AY239" s="307">
        <v>0</v>
      </c>
      <c r="AZ239" s="307">
        <v>1.117</v>
      </c>
      <c r="BA239" s="307">
        <v>0.98699999999999999</v>
      </c>
      <c r="BB239" s="307">
        <v>0</v>
      </c>
    </row>
    <row r="240" spans="2:54" ht="16.5" customHeight="1" x14ac:dyDescent="0.3">
      <c r="B240" s="541"/>
      <c r="E240" s="730" t="s">
        <v>1421</v>
      </c>
      <c r="F240" s="440"/>
      <c r="G240" s="440"/>
      <c r="H240" s="440"/>
      <c r="I240" s="440"/>
      <c r="J240" s="449"/>
      <c r="K240" s="449"/>
      <c r="L240" s="449"/>
      <c r="M240" s="449"/>
      <c r="N240" s="449"/>
      <c r="O240" s="449"/>
      <c r="P240" s="449"/>
      <c r="Q240" s="449"/>
      <c r="R240" s="449"/>
      <c r="S240" s="449"/>
      <c r="T240" s="449"/>
      <c r="U240" s="449"/>
      <c r="V240" s="449"/>
      <c r="W240" s="449"/>
      <c r="X240" s="449"/>
      <c r="Y240" s="449"/>
      <c r="Z240" s="449"/>
      <c r="AA240" s="449"/>
      <c r="AB240" s="449"/>
      <c r="AC240" s="449"/>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49"/>
      <c r="AY240" s="449"/>
      <c r="AZ240" s="449"/>
    </row>
    <row r="241" spans="2:52" ht="16.5" customHeight="1" x14ac:dyDescent="0.3">
      <c r="B241" s="541"/>
      <c r="E241" s="729"/>
      <c r="F241" s="440"/>
      <c r="G241" s="440"/>
      <c r="H241" s="440"/>
      <c r="I241" s="440"/>
      <c r="J241" s="449"/>
      <c r="K241" s="449"/>
      <c r="L241" s="449"/>
      <c r="M241" s="449"/>
      <c r="N241" s="449"/>
      <c r="O241" s="449"/>
      <c r="P241" s="449"/>
      <c r="Q241" s="449"/>
      <c r="R241" s="449"/>
      <c r="S241" s="449"/>
      <c r="T241" s="449"/>
      <c r="U241" s="449"/>
      <c r="V241" s="449"/>
      <c r="W241" s="449"/>
      <c r="X241" s="449"/>
      <c r="Y241" s="449"/>
      <c r="Z241" s="449"/>
      <c r="AA241" s="449"/>
      <c r="AB241" s="449"/>
      <c r="AC241" s="449"/>
      <c r="AD241" s="449"/>
      <c r="AE241" s="449"/>
      <c r="AF241" s="449"/>
      <c r="AG241" s="449"/>
      <c r="AH241" s="449"/>
      <c r="AI241" s="449"/>
      <c r="AJ241" s="449"/>
      <c r="AK241" s="449"/>
      <c r="AL241" s="449"/>
      <c r="AM241" s="449"/>
      <c r="AN241" s="449"/>
      <c r="AO241" s="449"/>
      <c r="AP241" s="449"/>
      <c r="AQ241" s="449"/>
      <c r="AR241" s="449"/>
      <c r="AS241" s="449"/>
      <c r="AT241" s="449"/>
      <c r="AU241" s="449"/>
      <c r="AV241" s="449"/>
      <c r="AW241" s="449"/>
      <c r="AX241" s="449"/>
      <c r="AY241" s="449"/>
      <c r="AZ241" s="449"/>
    </row>
    <row r="242" spans="2:52" ht="16.5" customHeight="1" x14ac:dyDescent="0.3">
      <c r="B242" s="541"/>
      <c r="E242" s="564" t="s">
        <v>924</v>
      </c>
      <c r="F242" s="449"/>
      <c r="G242" s="449"/>
      <c r="H242" s="449"/>
      <c r="I242" s="449"/>
      <c r="J242" s="449"/>
      <c r="K242" s="449"/>
      <c r="L242" s="449"/>
      <c r="M242" s="449"/>
      <c r="N242" s="449"/>
      <c r="O242" s="449"/>
      <c r="P242" s="449"/>
      <c r="Q242" s="449"/>
      <c r="R242" s="449"/>
      <c r="S242" s="449"/>
      <c r="T242" s="449"/>
      <c r="U242" s="449"/>
      <c r="V242" s="449"/>
      <c r="W242" s="449"/>
      <c r="X242" s="449"/>
      <c r="Y242" s="449"/>
      <c r="Z242" s="449"/>
    </row>
    <row r="243" spans="2:52" ht="16.5" customHeight="1" x14ac:dyDescent="0.3">
      <c r="B243" s="541"/>
      <c r="E243" s="564"/>
      <c r="F243" s="449"/>
      <c r="G243" s="449"/>
      <c r="H243" s="449"/>
      <c r="I243" s="449"/>
      <c r="J243" s="449"/>
      <c r="K243" s="449"/>
      <c r="L243" s="449"/>
      <c r="M243" s="449"/>
      <c r="N243" s="449"/>
      <c r="O243" s="449"/>
      <c r="P243" s="449"/>
      <c r="Q243" s="449"/>
      <c r="R243" s="449"/>
      <c r="S243" s="449"/>
      <c r="T243" s="449"/>
      <c r="U243" s="449"/>
      <c r="V243" s="449"/>
      <c r="W243" s="449"/>
      <c r="X243" s="449"/>
      <c r="Y243" s="449"/>
      <c r="Z243" s="449"/>
    </row>
    <row r="244" spans="2:52" ht="16.5" customHeight="1" x14ac:dyDescent="0.35">
      <c r="B244" s="541"/>
      <c r="E244" s="729" t="s">
        <v>1420</v>
      </c>
      <c r="F244" s="449"/>
      <c r="G244" s="449"/>
      <c r="H244" s="449"/>
      <c r="I244" s="449"/>
      <c r="J244" s="449"/>
      <c r="K244" s="449"/>
      <c r="L244" s="449"/>
      <c r="M244" s="449"/>
      <c r="N244" s="449"/>
      <c r="O244" s="449"/>
      <c r="P244" s="449"/>
      <c r="Q244" s="449"/>
      <c r="R244" s="449"/>
      <c r="S244" s="449"/>
      <c r="T244" s="449"/>
      <c r="U244" s="449"/>
      <c r="V244" s="449"/>
      <c r="W244" s="449"/>
      <c r="X244" s="449"/>
      <c r="Y244" s="449"/>
      <c r="Z244" s="449"/>
    </row>
    <row r="245" spans="2:52" ht="16.5" customHeight="1" x14ac:dyDescent="0.3">
      <c r="B245" s="541"/>
      <c r="E245" s="564"/>
      <c r="F245" s="449"/>
      <c r="G245" s="449"/>
      <c r="H245" s="449"/>
      <c r="I245" s="449"/>
      <c r="J245" s="449"/>
      <c r="K245" s="449"/>
      <c r="L245" s="449"/>
      <c r="M245" s="449"/>
      <c r="N245" s="449"/>
      <c r="O245" s="449"/>
      <c r="P245" s="449"/>
      <c r="Q245" s="449"/>
      <c r="R245" s="449"/>
      <c r="S245" s="449"/>
      <c r="T245" s="449"/>
      <c r="U245" s="449"/>
      <c r="V245" s="449"/>
      <c r="W245" s="449"/>
      <c r="X245" s="449"/>
      <c r="Y245" s="449"/>
      <c r="Z245" s="449"/>
    </row>
    <row r="246" spans="2:52" ht="16.5" customHeight="1" x14ac:dyDescent="0.3">
      <c r="B246" s="541"/>
      <c r="E246" s="564"/>
      <c r="F246" s="449"/>
      <c r="G246" s="790">
        <v>2007</v>
      </c>
      <c r="H246" s="790">
        <v>2008</v>
      </c>
      <c r="I246" s="790">
        <v>2009</v>
      </c>
      <c r="J246" s="790">
        <v>2010</v>
      </c>
      <c r="K246" s="790">
        <v>2011</v>
      </c>
      <c r="L246" s="790">
        <v>2012</v>
      </c>
      <c r="M246" s="790">
        <v>2013</v>
      </c>
      <c r="N246" s="790">
        <v>2014</v>
      </c>
      <c r="O246" s="790">
        <v>2015</v>
      </c>
      <c r="P246" s="790">
        <v>2016</v>
      </c>
      <c r="Q246" s="790">
        <v>2017</v>
      </c>
      <c r="R246" s="790">
        <v>2018</v>
      </c>
      <c r="S246" s="790">
        <v>2019</v>
      </c>
      <c r="T246" s="790">
        <v>2020</v>
      </c>
      <c r="U246" s="790">
        <v>2021</v>
      </c>
      <c r="V246" s="790">
        <v>2022</v>
      </c>
      <c r="W246" s="449"/>
      <c r="X246" s="449"/>
      <c r="Y246" s="449"/>
      <c r="Z246" s="449"/>
    </row>
    <row r="247" spans="2:52" ht="16.5" customHeight="1" x14ac:dyDescent="0.3">
      <c r="B247" s="541"/>
      <c r="E247" s="305" t="s">
        <v>943</v>
      </c>
      <c r="F247" s="304" t="s">
        <v>695</v>
      </c>
      <c r="G247" s="720">
        <v>2.7090000000000001</v>
      </c>
      <c r="H247" s="720">
        <v>2.7090000000000001</v>
      </c>
      <c r="I247" s="720">
        <v>2.7090000000000001</v>
      </c>
      <c r="J247" s="720">
        <v>2.7090000000000001</v>
      </c>
      <c r="K247" s="720">
        <v>2.7090000000000001</v>
      </c>
      <c r="L247" s="720">
        <v>2.7090000000000001</v>
      </c>
      <c r="M247" s="720">
        <v>2.7090000000000001</v>
      </c>
      <c r="N247" s="720">
        <v>2.7090000000000001</v>
      </c>
      <c r="O247" s="720">
        <v>2.7090000000000001</v>
      </c>
      <c r="P247" s="720">
        <v>2.7090000000000001</v>
      </c>
      <c r="Q247" s="720">
        <v>2.7090000000000001</v>
      </c>
      <c r="R247" s="720">
        <v>2.7090000000000001</v>
      </c>
      <c r="S247" s="720">
        <v>2.7090000000000001</v>
      </c>
      <c r="T247" s="720">
        <v>2.7090000000000001</v>
      </c>
      <c r="U247" s="720">
        <v>2.7090000000000001</v>
      </c>
      <c r="V247" s="720">
        <v>2.7090000000000001</v>
      </c>
      <c r="W247" s="449"/>
      <c r="X247" s="449"/>
      <c r="Y247" s="449"/>
      <c r="Z247" s="449"/>
    </row>
    <row r="248" spans="2:52" ht="16.5" customHeight="1" x14ac:dyDescent="0.3">
      <c r="B248" s="541"/>
      <c r="E248" s="309"/>
      <c r="F248" s="304" t="s">
        <v>635</v>
      </c>
      <c r="G248" s="720">
        <v>2.774</v>
      </c>
      <c r="H248" s="720">
        <v>2.774</v>
      </c>
      <c r="I248" s="720">
        <v>2.774</v>
      </c>
      <c r="J248" s="720">
        <v>2.774</v>
      </c>
      <c r="K248" s="720">
        <v>2.774</v>
      </c>
      <c r="L248" s="720">
        <v>2.774</v>
      </c>
      <c r="M248" s="720">
        <v>2.774</v>
      </c>
      <c r="N248" s="720">
        <v>2.774</v>
      </c>
      <c r="O248" s="720">
        <v>2.774</v>
      </c>
      <c r="P248" s="720">
        <v>2.774</v>
      </c>
      <c r="Q248" s="720">
        <v>2.774</v>
      </c>
      <c r="R248" s="720">
        <v>2.774</v>
      </c>
      <c r="S248" s="720">
        <v>2.774</v>
      </c>
      <c r="T248" s="720">
        <v>2.774</v>
      </c>
      <c r="U248" s="720">
        <v>2.774</v>
      </c>
      <c r="V248" s="720">
        <v>2.774</v>
      </c>
      <c r="W248" s="449"/>
      <c r="X248" s="449"/>
      <c r="Y248" s="449"/>
      <c r="Z248" s="449"/>
    </row>
    <row r="249" spans="2:52" ht="16.5" customHeight="1" x14ac:dyDescent="0.3">
      <c r="B249" s="541"/>
      <c r="E249" s="304" t="s">
        <v>697</v>
      </c>
      <c r="F249" s="304" t="s">
        <v>635</v>
      </c>
      <c r="G249" s="720">
        <v>3.2229999999999999</v>
      </c>
      <c r="H249" s="720">
        <v>3.2309999999999999</v>
      </c>
      <c r="I249" s="720">
        <v>3.23</v>
      </c>
      <c r="J249" s="720">
        <v>3.226</v>
      </c>
      <c r="K249" s="720">
        <v>3.22</v>
      </c>
      <c r="L249" s="720">
        <v>3.226</v>
      </c>
      <c r="M249" s="720">
        <v>3.2090000000000001</v>
      </c>
      <c r="N249" s="720">
        <v>3.1779999999999999</v>
      </c>
      <c r="O249" s="720">
        <v>3.234</v>
      </c>
      <c r="P249" s="720">
        <v>3.2360000000000002</v>
      </c>
      <c r="Q249" s="720">
        <v>3.238</v>
      </c>
      <c r="R249" s="720">
        <v>3.218</v>
      </c>
      <c r="S249" s="720">
        <v>3.2330000000000001</v>
      </c>
      <c r="T249" s="720">
        <v>3.222</v>
      </c>
      <c r="U249" s="720">
        <v>3.2229999999999999</v>
      </c>
      <c r="V249" s="720">
        <v>3.2120000000000002</v>
      </c>
      <c r="W249" s="449"/>
      <c r="X249" s="449"/>
      <c r="Y249" s="449"/>
      <c r="Z249" s="449"/>
    </row>
    <row r="250" spans="2:52" ht="16.5" customHeight="1" x14ac:dyDescent="0.3">
      <c r="B250" s="541"/>
      <c r="E250" s="304" t="s">
        <v>761</v>
      </c>
      <c r="F250" s="304" t="s">
        <v>636</v>
      </c>
      <c r="G250" s="720">
        <v>2.5390000000000001</v>
      </c>
      <c r="H250" s="720">
        <v>2.5390000000000001</v>
      </c>
      <c r="I250" s="720">
        <v>2.5390000000000001</v>
      </c>
      <c r="J250" s="720">
        <v>2.5390000000000001</v>
      </c>
      <c r="K250" s="720">
        <v>2.5390000000000001</v>
      </c>
      <c r="L250" s="720">
        <v>2.5390000000000001</v>
      </c>
      <c r="M250" s="720">
        <v>2.5390000000000001</v>
      </c>
      <c r="N250" s="720">
        <v>2.5390000000000001</v>
      </c>
      <c r="O250" s="720">
        <v>2.5390000000000001</v>
      </c>
      <c r="P250" s="720">
        <v>2.5390000000000001</v>
      </c>
      <c r="Q250" s="720">
        <v>2.5390000000000001</v>
      </c>
      <c r="R250" s="720">
        <v>2.5390000000000001</v>
      </c>
      <c r="S250" s="720">
        <v>2.5390000000000001</v>
      </c>
      <c r="T250" s="720">
        <v>2.5390000000000001</v>
      </c>
      <c r="U250" s="720">
        <v>2.5390000000000001</v>
      </c>
      <c r="V250" s="720">
        <v>2.5390000000000001</v>
      </c>
      <c r="W250" s="449"/>
      <c r="X250" s="449"/>
      <c r="Y250" s="449"/>
      <c r="Z250" s="449"/>
    </row>
    <row r="251" spans="2:52" ht="16.5" customHeight="1" x14ac:dyDescent="0.3">
      <c r="B251" s="541"/>
      <c r="E251" s="304" t="s">
        <v>1485</v>
      </c>
      <c r="F251" s="304" t="s">
        <v>636</v>
      </c>
      <c r="G251" s="720">
        <v>2.3039999999999998</v>
      </c>
      <c r="H251" s="720">
        <v>2.3039999999999998</v>
      </c>
      <c r="I251" s="720">
        <v>2.3039999999999998</v>
      </c>
      <c r="J251" s="720">
        <v>2.3050000000000002</v>
      </c>
      <c r="K251" s="720">
        <v>2.3039999999999998</v>
      </c>
      <c r="L251" s="720">
        <v>2.3039999999999998</v>
      </c>
      <c r="M251" s="720">
        <v>2.3039999999999998</v>
      </c>
      <c r="N251" s="720">
        <v>2.3039999999999998</v>
      </c>
      <c r="O251" s="720">
        <v>2.3039999999999998</v>
      </c>
      <c r="P251" s="720">
        <v>2.3039999999999998</v>
      </c>
      <c r="Q251" s="720">
        <v>2.3039999999999998</v>
      </c>
      <c r="R251" s="720">
        <v>2.3039999999999998</v>
      </c>
      <c r="S251" s="720">
        <v>2.3039999999999998</v>
      </c>
      <c r="T251" s="720">
        <v>2.3039999999999998</v>
      </c>
      <c r="U251" s="720">
        <v>2.3039999999999998</v>
      </c>
      <c r="V251" s="720">
        <v>2.3039999999999998</v>
      </c>
      <c r="W251" s="449"/>
      <c r="X251" s="449"/>
      <c r="Y251" s="449"/>
      <c r="Z251" s="449"/>
    </row>
    <row r="252" spans="2:52" ht="16.5" customHeight="1" x14ac:dyDescent="0.3">
      <c r="B252" s="541"/>
      <c r="E252" s="564"/>
      <c r="F252" s="449"/>
      <c r="G252" s="449"/>
      <c r="H252" s="449"/>
      <c r="I252" s="449"/>
      <c r="J252" s="449"/>
      <c r="K252" s="449"/>
      <c r="L252" s="449"/>
      <c r="M252" s="449"/>
      <c r="N252" s="449"/>
      <c r="O252" s="449"/>
      <c r="P252" s="449"/>
      <c r="Q252" s="449"/>
      <c r="R252" s="449"/>
      <c r="S252" s="449"/>
      <c r="T252" s="449"/>
      <c r="U252" s="449"/>
      <c r="V252" s="449"/>
      <c r="W252" s="449"/>
      <c r="X252" s="449"/>
      <c r="Y252" s="449"/>
      <c r="Z252" s="449"/>
    </row>
    <row r="253" spans="2:52" ht="16.5" customHeight="1" x14ac:dyDescent="0.3">
      <c r="B253" s="541"/>
      <c r="E253" s="753" t="s">
        <v>762</v>
      </c>
      <c r="F253" s="449"/>
      <c r="G253" s="449"/>
      <c r="H253" s="449"/>
      <c r="I253" s="449"/>
      <c r="J253" s="449"/>
      <c r="K253" s="449"/>
      <c r="L253" s="449"/>
      <c r="M253" s="449"/>
      <c r="N253" s="449"/>
      <c r="O253" s="449"/>
      <c r="P253" s="449"/>
      <c r="Q253" s="449"/>
      <c r="R253" s="449"/>
      <c r="S253" s="449"/>
      <c r="T253" s="449"/>
      <c r="U253" s="449"/>
      <c r="V253" s="449"/>
      <c r="W253" s="449"/>
      <c r="X253" s="449"/>
      <c r="Y253" s="449"/>
      <c r="Z253" s="449"/>
    </row>
    <row r="254" spans="2:52" ht="16.5" customHeight="1" x14ac:dyDescent="0.3">
      <c r="B254" s="541"/>
      <c r="E254" s="754" t="s">
        <v>1422</v>
      </c>
      <c r="F254" s="449"/>
      <c r="G254" s="449"/>
      <c r="H254" s="449"/>
      <c r="I254" s="449"/>
      <c r="J254" s="449"/>
      <c r="K254" s="449"/>
      <c r="L254" s="449"/>
      <c r="M254" s="449"/>
      <c r="N254" s="449"/>
      <c r="O254" s="449"/>
      <c r="P254" s="449"/>
      <c r="Q254" s="449"/>
      <c r="R254" s="449"/>
      <c r="S254" s="449"/>
      <c r="T254" s="449"/>
      <c r="U254" s="449"/>
      <c r="V254" s="449"/>
      <c r="W254" s="449"/>
      <c r="X254" s="449"/>
      <c r="Y254" s="449"/>
      <c r="Z254" s="449"/>
    </row>
    <row r="255" spans="2:52" ht="16.5" customHeight="1" x14ac:dyDescent="0.3">
      <c r="B255" s="541"/>
      <c r="E255" s="751" t="s">
        <v>1409</v>
      </c>
      <c r="F255" s="449"/>
      <c r="G255" s="449"/>
      <c r="H255" s="449"/>
      <c r="I255" s="449"/>
      <c r="J255" s="449"/>
      <c r="K255" s="449"/>
      <c r="L255" s="449"/>
      <c r="M255" s="449"/>
      <c r="N255" s="449"/>
      <c r="O255" s="449"/>
      <c r="P255" s="449"/>
      <c r="Q255" s="449"/>
      <c r="R255" s="449"/>
      <c r="S255" s="449"/>
      <c r="T255" s="449"/>
      <c r="U255" s="449"/>
      <c r="V255" s="449"/>
      <c r="W255" s="449"/>
      <c r="X255" s="449"/>
      <c r="Y255" s="449"/>
      <c r="Z255" s="449"/>
    </row>
    <row r="256" spans="2:52" ht="16.5" customHeight="1" x14ac:dyDescent="0.3">
      <c r="B256" s="541"/>
      <c r="E256" s="753" t="s">
        <v>896</v>
      </c>
      <c r="F256" s="449"/>
      <c r="G256" s="449"/>
      <c r="H256" s="449"/>
      <c r="I256" s="449"/>
      <c r="J256" s="449"/>
      <c r="K256" s="449"/>
      <c r="L256" s="449"/>
      <c r="M256" s="449"/>
      <c r="N256" s="449"/>
      <c r="O256" s="449"/>
      <c r="P256" s="449"/>
      <c r="Q256" s="449"/>
      <c r="R256" s="449"/>
      <c r="S256" s="449"/>
      <c r="T256" s="449"/>
      <c r="U256" s="449"/>
      <c r="V256" s="449"/>
      <c r="W256" s="449"/>
      <c r="X256" s="449"/>
      <c r="Y256" s="449"/>
      <c r="Z256" s="449"/>
    </row>
    <row r="257" spans="2:54" ht="16.5" customHeight="1" x14ac:dyDescent="0.3">
      <c r="B257" s="541"/>
      <c r="E257" s="565" t="s">
        <v>1431</v>
      </c>
      <c r="F257" s="449"/>
      <c r="G257" s="449"/>
      <c r="H257" s="449"/>
      <c r="I257" s="449"/>
      <c r="J257" s="449"/>
      <c r="K257" s="449"/>
      <c r="L257" s="449"/>
      <c r="M257" s="449"/>
      <c r="N257" s="449"/>
      <c r="O257" s="449"/>
      <c r="P257" s="449"/>
      <c r="Q257" s="449"/>
      <c r="R257" s="449"/>
      <c r="S257" s="449"/>
      <c r="T257" s="449"/>
      <c r="U257" s="449"/>
      <c r="V257" s="449"/>
      <c r="W257" s="449"/>
      <c r="X257" s="449"/>
      <c r="Y257" s="449"/>
      <c r="Z257" s="449"/>
    </row>
    <row r="258" spans="2:54" ht="16.5" customHeight="1" x14ac:dyDescent="0.3">
      <c r="B258" s="541"/>
      <c r="E258" s="753" t="s">
        <v>895</v>
      </c>
      <c r="F258" s="449"/>
      <c r="G258" s="449"/>
      <c r="H258" s="449"/>
      <c r="I258" s="449"/>
      <c r="J258" s="449"/>
      <c r="K258" s="449"/>
      <c r="L258" s="449"/>
      <c r="M258" s="449"/>
      <c r="N258" s="449"/>
      <c r="O258" s="449"/>
      <c r="P258" s="449"/>
      <c r="Q258" s="449"/>
      <c r="R258" s="449"/>
      <c r="S258" s="449"/>
      <c r="T258" s="449"/>
      <c r="U258" s="449"/>
      <c r="V258" s="449"/>
      <c r="W258" s="449"/>
      <c r="X258" s="449"/>
      <c r="Y258" s="449"/>
      <c r="Z258" s="449"/>
    </row>
    <row r="259" spans="2:54" ht="16.5" customHeight="1" x14ac:dyDescent="0.3">
      <c r="B259" s="541"/>
      <c r="E259" s="754" t="s">
        <v>1414</v>
      </c>
      <c r="F259" s="449"/>
      <c r="G259" s="449"/>
      <c r="H259" s="449"/>
      <c r="I259" s="449"/>
      <c r="J259" s="449"/>
      <c r="K259" s="449"/>
      <c r="L259" s="449"/>
      <c r="M259" s="449"/>
      <c r="N259" s="449"/>
      <c r="O259" s="449"/>
      <c r="P259" s="449"/>
      <c r="Q259" s="449"/>
      <c r="R259" s="449"/>
      <c r="S259" s="449"/>
      <c r="T259" s="449"/>
      <c r="U259" s="449"/>
      <c r="V259" s="449"/>
      <c r="W259" s="449"/>
      <c r="X259" s="449"/>
      <c r="Y259" s="449"/>
      <c r="Z259" s="449"/>
    </row>
    <row r="260" spans="2:54" ht="16.5" customHeight="1" x14ac:dyDescent="0.3">
      <c r="B260" s="541"/>
      <c r="E260" s="751" t="s">
        <v>1415</v>
      </c>
      <c r="F260" s="449"/>
      <c r="G260" s="449"/>
      <c r="H260" s="449"/>
      <c r="I260" s="449"/>
      <c r="J260" s="449"/>
      <c r="K260" s="449"/>
      <c r="L260" s="449"/>
      <c r="M260" s="449"/>
      <c r="N260" s="449"/>
      <c r="O260" s="449"/>
      <c r="P260" s="449"/>
      <c r="Q260" s="449"/>
      <c r="R260" s="449"/>
      <c r="S260" s="449"/>
      <c r="T260" s="449"/>
      <c r="U260" s="449"/>
      <c r="V260" s="449"/>
      <c r="W260" s="449"/>
      <c r="X260" s="449"/>
      <c r="Y260" s="449"/>
      <c r="Z260" s="449"/>
    </row>
    <row r="261" spans="2:54" ht="16.5" customHeight="1" x14ac:dyDescent="0.3">
      <c r="B261" s="541"/>
      <c r="E261" s="564"/>
      <c r="F261" s="449"/>
      <c r="G261" s="449"/>
      <c r="H261" s="449"/>
      <c r="I261" s="449"/>
      <c r="J261" s="449"/>
      <c r="K261" s="449"/>
      <c r="L261" s="449"/>
      <c r="M261" s="449"/>
      <c r="N261" s="449"/>
      <c r="O261" s="449"/>
      <c r="P261" s="449"/>
      <c r="Q261" s="449"/>
      <c r="R261" s="449"/>
      <c r="S261" s="449"/>
      <c r="T261" s="449"/>
      <c r="U261" s="449"/>
      <c r="V261" s="449"/>
      <c r="W261" s="449"/>
      <c r="X261" s="449"/>
      <c r="Y261" s="449"/>
      <c r="Z261" s="449"/>
    </row>
    <row r="262" spans="2:54" ht="16.5" customHeight="1" x14ac:dyDescent="0.3">
      <c r="B262" s="541"/>
      <c r="E262" s="729" t="s">
        <v>1244</v>
      </c>
      <c r="F262" s="449"/>
      <c r="G262" s="449"/>
      <c r="H262" s="449"/>
      <c r="I262" s="449"/>
      <c r="J262" s="449"/>
      <c r="K262" s="449"/>
      <c r="L262" s="449"/>
      <c r="M262" s="449"/>
      <c r="N262" s="449"/>
      <c r="O262" s="449"/>
      <c r="P262" s="449"/>
      <c r="Q262" s="449"/>
      <c r="R262" s="449"/>
      <c r="S262" s="449"/>
      <c r="T262" s="449"/>
      <c r="U262" s="449"/>
      <c r="V262" s="449"/>
      <c r="W262" s="449"/>
      <c r="X262" s="449"/>
      <c r="Y262" s="449"/>
      <c r="Z262" s="449"/>
    </row>
    <row r="263" spans="2:54" ht="16.5" customHeight="1" x14ac:dyDescent="0.3">
      <c r="B263" s="541"/>
      <c r="E263" s="449"/>
      <c r="F263" s="449"/>
      <c r="G263" s="1062">
        <v>2007</v>
      </c>
      <c r="H263" s="1062"/>
      <c r="I263" s="1062"/>
      <c r="J263" s="1063">
        <v>2008</v>
      </c>
      <c r="K263" s="1064"/>
      <c r="L263" s="1065"/>
      <c r="M263" s="1062">
        <v>2009</v>
      </c>
      <c r="N263" s="1062"/>
      <c r="O263" s="1062"/>
      <c r="P263" s="1062">
        <v>2010</v>
      </c>
      <c r="Q263" s="1062"/>
      <c r="R263" s="1062"/>
      <c r="S263" s="1062">
        <v>2011</v>
      </c>
      <c r="T263" s="1062"/>
      <c r="U263" s="1062"/>
      <c r="V263" s="1062">
        <v>2012</v>
      </c>
      <c r="W263" s="1062"/>
      <c r="X263" s="1062"/>
      <c r="Y263" s="1062">
        <v>2013</v>
      </c>
      <c r="Z263" s="1062"/>
      <c r="AA263" s="1062"/>
      <c r="AB263" s="1062">
        <v>2014</v>
      </c>
      <c r="AC263" s="1062"/>
      <c r="AD263" s="1062"/>
      <c r="AE263" s="1062">
        <v>2015</v>
      </c>
      <c r="AF263" s="1062"/>
      <c r="AG263" s="1062"/>
      <c r="AH263" s="1062">
        <v>2016</v>
      </c>
      <c r="AI263" s="1062"/>
      <c r="AJ263" s="1062"/>
      <c r="AK263" s="1062">
        <v>2017</v>
      </c>
      <c r="AL263" s="1062"/>
      <c r="AM263" s="1062"/>
      <c r="AN263" s="1062">
        <v>2018</v>
      </c>
      <c r="AO263" s="1062"/>
      <c r="AP263" s="1062"/>
      <c r="AQ263" s="1062">
        <v>2019</v>
      </c>
      <c r="AR263" s="1062"/>
      <c r="AS263" s="1062"/>
      <c r="AT263" s="1062">
        <v>2020</v>
      </c>
      <c r="AU263" s="1062"/>
      <c r="AV263" s="1062"/>
      <c r="AW263" s="1062">
        <v>2021</v>
      </c>
      <c r="AX263" s="1062"/>
      <c r="AY263" s="1062"/>
      <c r="AZ263" s="1062">
        <v>2022</v>
      </c>
      <c r="BA263" s="1062"/>
      <c r="BB263" s="1062"/>
    </row>
    <row r="264" spans="2:54" ht="16.5" customHeight="1" x14ac:dyDescent="0.3">
      <c r="B264" s="541"/>
      <c r="E264" s="449"/>
      <c r="F264" s="449"/>
      <c r="G264" s="308" t="s">
        <v>940</v>
      </c>
      <c r="H264" s="308" t="s">
        <v>941</v>
      </c>
      <c r="I264" s="308" t="s">
        <v>942</v>
      </c>
      <c r="J264" s="308" t="s">
        <v>940</v>
      </c>
      <c r="K264" s="308" t="s">
        <v>941</v>
      </c>
      <c r="L264" s="308" t="s">
        <v>942</v>
      </c>
      <c r="M264" s="308" t="s">
        <v>940</v>
      </c>
      <c r="N264" s="308" t="s">
        <v>941</v>
      </c>
      <c r="O264" s="308" t="s">
        <v>942</v>
      </c>
      <c r="P264" s="308" t="s">
        <v>940</v>
      </c>
      <c r="Q264" s="308" t="s">
        <v>941</v>
      </c>
      <c r="R264" s="308" t="s">
        <v>942</v>
      </c>
      <c r="S264" s="308" t="s">
        <v>940</v>
      </c>
      <c r="T264" s="308" t="s">
        <v>941</v>
      </c>
      <c r="U264" s="308" t="s">
        <v>942</v>
      </c>
      <c r="V264" s="308" t="s">
        <v>940</v>
      </c>
      <c r="W264" s="308" t="s">
        <v>941</v>
      </c>
      <c r="X264" s="308" t="s">
        <v>942</v>
      </c>
      <c r="Y264" s="308" t="s">
        <v>940</v>
      </c>
      <c r="Z264" s="308" t="s">
        <v>941</v>
      </c>
      <c r="AA264" s="308" t="s">
        <v>942</v>
      </c>
      <c r="AB264" s="308" t="s">
        <v>940</v>
      </c>
      <c r="AC264" s="308" t="s">
        <v>941</v>
      </c>
      <c r="AD264" s="308" t="s">
        <v>942</v>
      </c>
      <c r="AE264" s="308" t="s">
        <v>940</v>
      </c>
      <c r="AF264" s="308" t="s">
        <v>941</v>
      </c>
      <c r="AG264" s="308" t="s">
        <v>942</v>
      </c>
      <c r="AH264" s="308" t="s">
        <v>940</v>
      </c>
      <c r="AI264" s="308" t="s">
        <v>941</v>
      </c>
      <c r="AJ264" s="308" t="s">
        <v>942</v>
      </c>
      <c r="AK264" s="308" t="s">
        <v>940</v>
      </c>
      <c r="AL264" s="308" t="s">
        <v>941</v>
      </c>
      <c r="AM264" s="308" t="s">
        <v>942</v>
      </c>
      <c r="AN264" s="308" t="s">
        <v>940</v>
      </c>
      <c r="AO264" s="308" t="s">
        <v>941</v>
      </c>
      <c r="AP264" s="308" t="s">
        <v>942</v>
      </c>
      <c r="AQ264" s="308" t="s">
        <v>940</v>
      </c>
      <c r="AR264" s="308" t="s">
        <v>941</v>
      </c>
      <c r="AS264" s="308" t="s">
        <v>942</v>
      </c>
      <c r="AT264" s="308" t="s">
        <v>940</v>
      </c>
      <c r="AU264" s="308" t="s">
        <v>941</v>
      </c>
      <c r="AV264" s="308" t="s">
        <v>942</v>
      </c>
      <c r="AW264" s="308" t="s">
        <v>940</v>
      </c>
      <c r="AX264" s="308" t="s">
        <v>941</v>
      </c>
      <c r="AY264" s="308" t="s">
        <v>942</v>
      </c>
      <c r="AZ264" s="308" t="s">
        <v>940</v>
      </c>
      <c r="BA264" s="308" t="s">
        <v>941</v>
      </c>
      <c r="BB264" s="308" t="s">
        <v>942</v>
      </c>
    </row>
    <row r="265" spans="2:54" ht="16.5" customHeight="1" x14ac:dyDescent="0.3">
      <c r="B265" s="541"/>
      <c r="E265" s="305" t="s">
        <v>943</v>
      </c>
      <c r="F265" s="304" t="s">
        <v>695</v>
      </c>
      <c r="G265" s="390">
        <v>2.6989999999999998</v>
      </c>
      <c r="H265" s="390">
        <v>0.151</v>
      </c>
      <c r="I265" s="390">
        <v>0.02</v>
      </c>
      <c r="J265" s="390">
        <v>2.6989999999999998</v>
      </c>
      <c r="K265" s="390">
        <v>0.151</v>
      </c>
      <c r="L265" s="390">
        <v>0.02</v>
      </c>
      <c r="M265" s="390">
        <v>2.6989999999999998</v>
      </c>
      <c r="N265" s="390">
        <v>0.151</v>
      </c>
      <c r="O265" s="390">
        <v>0.02</v>
      </c>
      <c r="P265" s="390">
        <v>2.6989999999999998</v>
      </c>
      <c r="Q265" s="390">
        <v>0.151</v>
      </c>
      <c r="R265" s="390">
        <v>0.02</v>
      </c>
      <c r="S265" s="390">
        <v>2.6989999999999998</v>
      </c>
      <c r="T265" s="390">
        <v>0.151</v>
      </c>
      <c r="U265" s="390">
        <v>0.02</v>
      </c>
      <c r="V265" s="390">
        <v>2.6989999999999998</v>
      </c>
      <c r="W265" s="390">
        <v>0.151</v>
      </c>
      <c r="X265" s="390">
        <v>0.02</v>
      </c>
      <c r="Y265" s="390">
        <v>2.6989999999999998</v>
      </c>
      <c r="Z265" s="390">
        <v>0.151</v>
      </c>
      <c r="AA265" s="390">
        <v>0.02</v>
      </c>
      <c r="AB265" s="390">
        <v>2.6989999999999998</v>
      </c>
      <c r="AC265" s="390">
        <v>0.151</v>
      </c>
      <c r="AD265" s="390">
        <v>0.02</v>
      </c>
      <c r="AE265" s="390">
        <v>2.6989999999999998</v>
      </c>
      <c r="AF265" s="390">
        <v>0.151</v>
      </c>
      <c r="AG265" s="390">
        <v>0.02</v>
      </c>
      <c r="AH265" s="390">
        <v>2.6989999999999998</v>
      </c>
      <c r="AI265" s="390">
        <v>0.151</v>
      </c>
      <c r="AJ265" s="390">
        <v>0.02</v>
      </c>
      <c r="AK265" s="390">
        <v>2.6989999999999998</v>
      </c>
      <c r="AL265" s="390">
        <v>0.151</v>
      </c>
      <c r="AM265" s="390">
        <v>0.02</v>
      </c>
      <c r="AN265" s="390">
        <v>2.6989999999999998</v>
      </c>
      <c r="AO265" s="390">
        <v>0.151</v>
      </c>
      <c r="AP265" s="390">
        <v>0.02</v>
      </c>
      <c r="AQ265" s="390">
        <v>2.6989999999999998</v>
      </c>
      <c r="AR265" s="390">
        <v>0.151</v>
      </c>
      <c r="AS265" s="390">
        <v>0.02</v>
      </c>
      <c r="AT265" s="390">
        <v>2.6989999999999998</v>
      </c>
      <c r="AU265" s="390">
        <v>0.151</v>
      </c>
      <c r="AV265" s="390">
        <v>0.02</v>
      </c>
      <c r="AW265" s="390">
        <v>2.6989999999999998</v>
      </c>
      <c r="AX265" s="390">
        <v>0.151</v>
      </c>
      <c r="AY265" s="390">
        <v>0.02</v>
      </c>
      <c r="AZ265" s="390">
        <v>2.6989999999999998</v>
      </c>
      <c r="BA265" s="390">
        <v>0.151</v>
      </c>
      <c r="BB265" s="390">
        <v>0.02</v>
      </c>
    </row>
    <row r="266" spans="2:54" ht="16.5" customHeight="1" x14ac:dyDescent="0.3">
      <c r="B266" s="541"/>
      <c r="E266" s="309"/>
      <c r="F266" s="304" t="s">
        <v>635</v>
      </c>
      <c r="G266" s="390">
        <v>2.7469999999999999</v>
      </c>
      <c r="H266" s="390">
        <v>0.25900000000000001</v>
      </c>
      <c r="I266" s="390">
        <v>7.3999999999999996E-2</v>
      </c>
      <c r="J266" s="390">
        <v>2.7469999999999999</v>
      </c>
      <c r="K266" s="390">
        <v>0.25900000000000001</v>
      </c>
      <c r="L266" s="390">
        <v>7.3999999999999996E-2</v>
      </c>
      <c r="M266" s="390">
        <v>2.7469999999999999</v>
      </c>
      <c r="N266" s="390">
        <v>0.25900000000000001</v>
      </c>
      <c r="O266" s="390">
        <v>7.3999999999999996E-2</v>
      </c>
      <c r="P266" s="390">
        <v>2.7469999999999999</v>
      </c>
      <c r="Q266" s="390">
        <v>0.25900000000000001</v>
      </c>
      <c r="R266" s="390">
        <v>7.3999999999999996E-2</v>
      </c>
      <c r="S266" s="390">
        <v>2.7469999999999999</v>
      </c>
      <c r="T266" s="390">
        <v>0.25900000000000001</v>
      </c>
      <c r="U266" s="390">
        <v>7.3999999999999996E-2</v>
      </c>
      <c r="V266" s="390">
        <v>2.7469999999999999</v>
      </c>
      <c r="W266" s="390">
        <v>0.25900000000000001</v>
      </c>
      <c r="X266" s="390">
        <v>7.3999999999999996E-2</v>
      </c>
      <c r="Y266" s="390">
        <v>2.7469999999999999</v>
      </c>
      <c r="Z266" s="390">
        <v>0.25900000000000001</v>
      </c>
      <c r="AA266" s="390">
        <v>7.3999999999999996E-2</v>
      </c>
      <c r="AB266" s="390">
        <v>2.7469999999999999</v>
      </c>
      <c r="AC266" s="390">
        <v>0.25900000000000001</v>
      </c>
      <c r="AD266" s="390">
        <v>7.3999999999999996E-2</v>
      </c>
      <c r="AE266" s="390">
        <v>2.7469999999999999</v>
      </c>
      <c r="AF266" s="390">
        <v>0.25900000000000001</v>
      </c>
      <c r="AG266" s="390">
        <v>7.3999999999999996E-2</v>
      </c>
      <c r="AH266" s="390">
        <v>2.7469999999999999</v>
      </c>
      <c r="AI266" s="390">
        <v>0.25900000000000001</v>
      </c>
      <c r="AJ266" s="390">
        <v>7.3999999999999996E-2</v>
      </c>
      <c r="AK266" s="390">
        <v>2.7469999999999999</v>
      </c>
      <c r="AL266" s="390">
        <v>0.25900000000000001</v>
      </c>
      <c r="AM266" s="390">
        <v>7.3999999999999996E-2</v>
      </c>
      <c r="AN266" s="390">
        <v>2.7469999999999999</v>
      </c>
      <c r="AO266" s="390">
        <v>0.25900000000000001</v>
      </c>
      <c r="AP266" s="390">
        <v>7.3999999999999996E-2</v>
      </c>
      <c r="AQ266" s="390">
        <v>2.7469999999999999</v>
      </c>
      <c r="AR266" s="390">
        <v>0.25900000000000001</v>
      </c>
      <c r="AS266" s="390">
        <v>7.3999999999999996E-2</v>
      </c>
      <c r="AT266" s="390">
        <v>2.7469999999999999</v>
      </c>
      <c r="AU266" s="390">
        <v>0.25900000000000001</v>
      </c>
      <c r="AV266" s="390">
        <v>7.3999999999999996E-2</v>
      </c>
      <c r="AW266" s="390">
        <v>2.7469999999999999</v>
      </c>
      <c r="AX266" s="390">
        <v>0.25900000000000001</v>
      </c>
      <c r="AY266" s="390">
        <v>7.3999999999999996E-2</v>
      </c>
      <c r="AZ266" s="390">
        <v>2.7469999999999999</v>
      </c>
      <c r="BA266" s="390">
        <v>0.25900000000000001</v>
      </c>
      <c r="BB266" s="390">
        <v>7.3999999999999996E-2</v>
      </c>
    </row>
    <row r="267" spans="2:54" ht="16.5" customHeight="1" x14ac:dyDescent="0.3">
      <c r="B267" s="541"/>
      <c r="E267" s="304" t="s">
        <v>697</v>
      </c>
      <c r="F267" s="304" t="s">
        <v>635</v>
      </c>
      <c r="G267" s="390">
        <v>3.1930000000000001</v>
      </c>
      <c r="H267" s="390">
        <v>0.28599999999999998</v>
      </c>
      <c r="I267" s="390">
        <v>8.2000000000000003E-2</v>
      </c>
      <c r="J267" s="390">
        <v>3.202</v>
      </c>
      <c r="K267" s="390">
        <v>0.28399999999999997</v>
      </c>
      <c r="L267" s="390">
        <v>8.1000000000000003E-2</v>
      </c>
      <c r="M267" s="390">
        <v>3.2</v>
      </c>
      <c r="N267" s="390">
        <v>0.28599999999999998</v>
      </c>
      <c r="O267" s="390">
        <v>8.2000000000000003E-2</v>
      </c>
      <c r="P267" s="390">
        <v>3.1960000000000002</v>
      </c>
      <c r="Q267" s="390">
        <v>0.28599999999999998</v>
      </c>
      <c r="R267" s="390">
        <v>8.2000000000000003E-2</v>
      </c>
      <c r="S267" s="390">
        <v>3.1909999999999998</v>
      </c>
      <c r="T267" s="390">
        <v>0.28399999999999997</v>
      </c>
      <c r="U267" s="390">
        <v>8.1000000000000003E-2</v>
      </c>
      <c r="V267" s="390">
        <v>3.1970000000000001</v>
      </c>
      <c r="W267" s="390">
        <v>0.28399999999999997</v>
      </c>
      <c r="X267" s="390">
        <v>8.1000000000000003E-2</v>
      </c>
      <c r="Y267" s="390">
        <v>3.18</v>
      </c>
      <c r="Z267" s="390">
        <v>0.28399999999999997</v>
      </c>
      <c r="AA267" s="390">
        <v>8.1000000000000003E-2</v>
      </c>
      <c r="AB267" s="390">
        <v>3.149</v>
      </c>
      <c r="AC267" s="390">
        <v>0.28399999999999997</v>
      </c>
      <c r="AD267" s="390">
        <v>8.1000000000000003E-2</v>
      </c>
      <c r="AE267" s="390">
        <v>3.2040000000000002</v>
      </c>
      <c r="AF267" s="390">
        <v>0.28599999999999998</v>
      </c>
      <c r="AG267" s="390">
        <v>8.2000000000000003E-2</v>
      </c>
      <c r="AH267" s="390">
        <v>3.2069999999999999</v>
      </c>
      <c r="AI267" s="390">
        <v>0.28399999999999997</v>
      </c>
      <c r="AJ267" s="390">
        <v>8.1000000000000003E-2</v>
      </c>
      <c r="AK267" s="390">
        <v>3.2090000000000001</v>
      </c>
      <c r="AL267" s="390">
        <v>0.28399999999999997</v>
      </c>
      <c r="AM267" s="390">
        <v>8.1000000000000003E-2</v>
      </c>
      <c r="AN267" s="390">
        <v>3.1890000000000001</v>
      </c>
      <c r="AO267" s="390">
        <v>0.28499999999999998</v>
      </c>
      <c r="AP267" s="390">
        <v>8.1000000000000003E-2</v>
      </c>
      <c r="AQ267" s="390">
        <v>3.2040000000000002</v>
      </c>
      <c r="AR267" s="390">
        <v>0.28299999999999997</v>
      </c>
      <c r="AS267" s="390">
        <v>8.1000000000000003E-2</v>
      </c>
      <c r="AT267" s="390">
        <v>3.1930000000000001</v>
      </c>
      <c r="AU267" s="390">
        <v>0.28399999999999997</v>
      </c>
      <c r="AV267" s="390">
        <v>8.1000000000000003E-2</v>
      </c>
      <c r="AW267" s="390">
        <v>3.194</v>
      </c>
      <c r="AX267" s="390">
        <v>0.28399999999999997</v>
      </c>
      <c r="AY267" s="390">
        <v>8.1000000000000003E-2</v>
      </c>
      <c r="AZ267" s="390">
        <v>3.1829999999999998</v>
      </c>
      <c r="BA267" s="390">
        <v>0.28399999999999997</v>
      </c>
      <c r="BB267" s="390">
        <v>8.1000000000000003E-2</v>
      </c>
    </row>
    <row r="268" spans="2:54" ht="16.5" customHeight="1" x14ac:dyDescent="0.3">
      <c r="B268" s="541"/>
      <c r="E268" s="304" t="s">
        <v>761</v>
      </c>
      <c r="F268" s="304" t="s">
        <v>636</v>
      </c>
      <c r="G268" s="390">
        <v>2.52</v>
      </c>
      <c r="H268" s="390">
        <v>0.04</v>
      </c>
      <c r="I268" s="390">
        <v>6.8000000000000005E-2</v>
      </c>
      <c r="J268" s="390">
        <v>2.52</v>
      </c>
      <c r="K268" s="390">
        <v>0.04</v>
      </c>
      <c r="L268" s="390">
        <v>6.8000000000000005E-2</v>
      </c>
      <c r="M268" s="390">
        <v>2.52</v>
      </c>
      <c r="N268" s="390">
        <v>3.9E-2</v>
      </c>
      <c r="O268" s="390">
        <v>6.8000000000000005E-2</v>
      </c>
      <c r="P268" s="390">
        <v>2.52</v>
      </c>
      <c r="Q268" s="390">
        <v>3.9E-2</v>
      </c>
      <c r="R268" s="390">
        <v>6.8000000000000005E-2</v>
      </c>
      <c r="S268" s="390">
        <v>2.52</v>
      </c>
      <c r="T268" s="390">
        <v>3.7999999999999999E-2</v>
      </c>
      <c r="U268" s="390">
        <v>6.8000000000000005E-2</v>
      </c>
      <c r="V268" s="390">
        <v>2.52</v>
      </c>
      <c r="W268" s="390">
        <v>3.7999999999999999E-2</v>
      </c>
      <c r="X268" s="390">
        <v>6.8000000000000005E-2</v>
      </c>
      <c r="Y268" s="390">
        <v>2.52</v>
      </c>
      <c r="Z268" s="390">
        <v>3.7999999999999999E-2</v>
      </c>
      <c r="AA268" s="390">
        <v>6.8000000000000005E-2</v>
      </c>
      <c r="AB268" s="390">
        <v>2.52</v>
      </c>
      <c r="AC268" s="390">
        <v>3.6999999999999998E-2</v>
      </c>
      <c r="AD268" s="390">
        <v>6.8000000000000005E-2</v>
      </c>
      <c r="AE268" s="390">
        <v>2.52</v>
      </c>
      <c r="AF268" s="390">
        <v>3.6999999999999998E-2</v>
      </c>
      <c r="AG268" s="390">
        <v>6.8000000000000005E-2</v>
      </c>
      <c r="AH268" s="390">
        <v>2.52</v>
      </c>
      <c r="AI268" s="390">
        <v>3.7999999999999999E-2</v>
      </c>
      <c r="AJ268" s="390">
        <v>6.8000000000000005E-2</v>
      </c>
      <c r="AK268" s="390">
        <v>2.52</v>
      </c>
      <c r="AL268" s="390">
        <v>3.6999999999999998E-2</v>
      </c>
      <c r="AM268" s="390">
        <v>6.8000000000000005E-2</v>
      </c>
      <c r="AN268" s="390">
        <v>2.52</v>
      </c>
      <c r="AO268" s="390">
        <v>3.7999999999999999E-2</v>
      </c>
      <c r="AP268" s="390">
        <v>6.8000000000000005E-2</v>
      </c>
      <c r="AQ268" s="390">
        <v>2.52</v>
      </c>
      <c r="AR268" s="390">
        <v>3.7999999999999999E-2</v>
      </c>
      <c r="AS268" s="390">
        <v>6.8000000000000005E-2</v>
      </c>
      <c r="AT268" s="390">
        <v>2.52</v>
      </c>
      <c r="AU268" s="390">
        <v>3.6999999999999998E-2</v>
      </c>
      <c r="AV268" s="390">
        <v>6.8000000000000005E-2</v>
      </c>
      <c r="AW268" s="390">
        <v>2.52</v>
      </c>
      <c r="AX268" s="390">
        <v>3.6999999999999998E-2</v>
      </c>
      <c r="AY268" s="390">
        <v>6.8000000000000005E-2</v>
      </c>
      <c r="AZ268" s="390">
        <v>2.52</v>
      </c>
      <c r="BA268" s="390">
        <v>3.5999999999999997E-2</v>
      </c>
      <c r="BB268" s="390">
        <v>6.8000000000000005E-2</v>
      </c>
    </row>
    <row r="269" spans="2:54" ht="16.5" customHeight="1" x14ac:dyDescent="0.3">
      <c r="B269" s="541"/>
      <c r="E269" s="304" t="s">
        <v>1485</v>
      </c>
      <c r="F269" s="304" t="s">
        <v>636</v>
      </c>
      <c r="G269" s="390">
        <v>2.2869999999999999</v>
      </c>
      <c r="H269" s="390">
        <v>1.6E-2</v>
      </c>
      <c r="I269" s="390">
        <v>6.4000000000000001E-2</v>
      </c>
      <c r="J269" s="390">
        <v>2.2869999999999999</v>
      </c>
      <c r="K269" s="390">
        <v>1.7999999999999999E-2</v>
      </c>
      <c r="L269" s="390">
        <v>6.4000000000000001E-2</v>
      </c>
      <c r="M269" s="390">
        <v>2.2869999999999999</v>
      </c>
      <c r="N269" s="390">
        <v>1.9E-2</v>
      </c>
      <c r="O269" s="390">
        <v>6.4000000000000001E-2</v>
      </c>
      <c r="P269" s="390">
        <v>2.2869999999999999</v>
      </c>
      <c r="Q269" s="390">
        <v>0.02</v>
      </c>
      <c r="R269" s="390">
        <v>6.4000000000000001E-2</v>
      </c>
      <c r="S269" s="390">
        <v>2.2869999999999999</v>
      </c>
      <c r="T269" s="390">
        <v>1.9E-2</v>
      </c>
      <c r="U269" s="390">
        <v>6.4000000000000001E-2</v>
      </c>
      <c r="V269" s="390">
        <v>2.2869999999999999</v>
      </c>
      <c r="W269" s="390">
        <v>1.7999999999999999E-2</v>
      </c>
      <c r="X269" s="390">
        <v>6.4000000000000001E-2</v>
      </c>
      <c r="Y269" s="390">
        <v>2.2869999999999999</v>
      </c>
      <c r="Z269" s="390">
        <v>1.7999999999999999E-2</v>
      </c>
      <c r="AA269" s="390">
        <v>6.4000000000000001E-2</v>
      </c>
      <c r="AB269" s="390">
        <v>2.2869999999999999</v>
      </c>
      <c r="AC269" s="390">
        <v>1.7000000000000001E-2</v>
      </c>
      <c r="AD269" s="390">
        <v>6.4000000000000001E-2</v>
      </c>
      <c r="AE269" s="390">
        <v>2.2869999999999999</v>
      </c>
      <c r="AF269" s="390">
        <v>1.7000000000000001E-2</v>
      </c>
      <c r="AG269" s="390">
        <v>6.4000000000000001E-2</v>
      </c>
      <c r="AH269" s="390">
        <v>2.2869999999999999</v>
      </c>
      <c r="AI269" s="390">
        <v>1.6E-2</v>
      </c>
      <c r="AJ269" s="390">
        <v>6.4000000000000001E-2</v>
      </c>
      <c r="AK269" s="390">
        <v>2.2869999999999999</v>
      </c>
      <c r="AL269" s="390">
        <v>1.7999999999999999E-2</v>
      </c>
      <c r="AM269" s="390">
        <v>6.4000000000000001E-2</v>
      </c>
      <c r="AN269" s="390">
        <v>2.2869999999999999</v>
      </c>
      <c r="AO269" s="390">
        <v>1.6E-2</v>
      </c>
      <c r="AP269" s="390">
        <v>6.4000000000000001E-2</v>
      </c>
      <c r="AQ269" s="390">
        <v>2.2869999999999999</v>
      </c>
      <c r="AR269" s="390">
        <v>1.6E-2</v>
      </c>
      <c r="AS269" s="390">
        <v>6.4000000000000001E-2</v>
      </c>
      <c r="AT269" s="390">
        <v>2.2869999999999999</v>
      </c>
      <c r="AU269" s="390">
        <v>1.6E-2</v>
      </c>
      <c r="AV269" s="390">
        <v>6.4000000000000001E-2</v>
      </c>
      <c r="AW269" s="390">
        <v>2.2869999999999999</v>
      </c>
      <c r="AX269" s="390">
        <v>1.6E-2</v>
      </c>
      <c r="AY269" s="390">
        <v>6.4000000000000001E-2</v>
      </c>
      <c r="AZ269" s="390">
        <v>2.2869999999999999</v>
      </c>
      <c r="BA269" s="390">
        <v>1.6E-2</v>
      </c>
      <c r="BB269" s="390">
        <v>6.4000000000000001E-2</v>
      </c>
    </row>
    <row r="270" spans="2:54" ht="16.5" customHeight="1" x14ac:dyDescent="0.3">
      <c r="B270" s="541"/>
      <c r="E270" s="730" t="s">
        <v>1421</v>
      </c>
      <c r="F270" s="449"/>
      <c r="G270" s="449"/>
      <c r="H270" s="449"/>
      <c r="I270" s="449"/>
      <c r="J270" s="449"/>
      <c r="K270" s="449"/>
      <c r="L270" s="449"/>
      <c r="M270" s="449"/>
      <c r="N270" s="449"/>
      <c r="O270" s="449"/>
      <c r="P270" s="449"/>
      <c r="Q270" s="449"/>
      <c r="R270" s="449"/>
      <c r="S270" s="449"/>
      <c r="T270" s="449"/>
      <c r="U270" s="449"/>
      <c r="V270" s="449"/>
      <c r="W270" s="449"/>
      <c r="X270" s="449"/>
      <c r="Y270" s="449"/>
      <c r="Z270" s="449"/>
    </row>
    <row r="271" spans="2:54" ht="16.5" customHeight="1" x14ac:dyDescent="0.3">
      <c r="B271" s="541"/>
      <c r="E271" s="564"/>
      <c r="F271" s="449"/>
      <c r="G271" s="449"/>
      <c r="H271" s="449"/>
      <c r="I271" s="449"/>
      <c r="J271" s="449"/>
      <c r="K271" s="449"/>
      <c r="L271" s="449"/>
      <c r="M271" s="449"/>
      <c r="N271" s="449"/>
      <c r="O271" s="449"/>
      <c r="P271" s="449"/>
      <c r="Q271" s="449"/>
      <c r="R271" s="449"/>
      <c r="S271" s="449"/>
      <c r="T271" s="449"/>
      <c r="U271" s="449"/>
      <c r="V271" s="449"/>
      <c r="W271" s="449"/>
      <c r="X271" s="449"/>
      <c r="Y271" s="449"/>
      <c r="Z271" s="449"/>
    </row>
    <row r="272" spans="2:54" ht="16.5" customHeight="1" x14ac:dyDescent="0.3">
      <c r="B272" s="541"/>
      <c r="E272" s="564" t="s">
        <v>925</v>
      </c>
      <c r="F272" s="449"/>
      <c r="G272" s="449"/>
      <c r="H272" s="449"/>
      <c r="I272" s="449"/>
      <c r="J272" s="449"/>
      <c r="K272" s="449"/>
    </row>
    <row r="273" spans="2:26" ht="16.5" customHeight="1" x14ac:dyDescent="0.3">
      <c r="B273" s="541"/>
      <c r="E273" s="451"/>
      <c r="F273" s="451"/>
      <c r="G273" s="449"/>
      <c r="H273" s="449"/>
      <c r="I273" s="449"/>
      <c r="J273" s="449"/>
      <c r="K273" s="449"/>
    </row>
    <row r="274" spans="2:26" ht="16.5" customHeight="1" x14ac:dyDescent="0.35">
      <c r="B274" s="541"/>
      <c r="E274" s="729" t="s">
        <v>1420</v>
      </c>
      <c r="F274" s="449"/>
      <c r="G274" s="449"/>
      <c r="H274" s="449"/>
      <c r="I274" s="449"/>
      <c r="J274" s="449"/>
      <c r="K274" s="449"/>
      <c r="L274" s="449"/>
      <c r="M274" s="449"/>
      <c r="N274" s="449"/>
      <c r="O274" s="449"/>
      <c r="P274" s="449"/>
      <c r="Q274" s="449"/>
      <c r="R274" s="449"/>
      <c r="S274" s="449"/>
      <c r="T274" s="449"/>
      <c r="U274" s="449"/>
      <c r="V274" s="449"/>
      <c r="W274" s="449"/>
      <c r="X274" s="449"/>
      <c r="Y274" s="449"/>
      <c r="Z274" s="449"/>
    </row>
    <row r="275" spans="2:26" ht="16.5" customHeight="1" x14ac:dyDescent="0.3">
      <c r="B275" s="541"/>
      <c r="E275" s="449"/>
      <c r="F275" s="449"/>
      <c r="G275" s="308">
        <v>2007</v>
      </c>
      <c r="H275" s="308">
        <v>2008</v>
      </c>
      <c r="I275" s="308">
        <v>2009</v>
      </c>
      <c r="J275" s="308">
        <v>2010</v>
      </c>
      <c r="K275" s="308">
        <v>2011</v>
      </c>
      <c r="L275" s="308">
        <v>2012</v>
      </c>
      <c r="M275" s="308">
        <v>2013</v>
      </c>
      <c r="N275" s="308">
        <v>2014</v>
      </c>
      <c r="O275" s="308">
        <v>2015</v>
      </c>
      <c r="P275" s="308">
        <v>2016</v>
      </c>
      <c r="Q275" s="308">
        <v>2017</v>
      </c>
      <c r="R275" s="308">
        <v>2018</v>
      </c>
      <c r="S275" s="308">
        <v>2019</v>
      </c>
      <c r="T275" s="308">
        <v>2020</v>
      </c>
      <c r="U275" s="308">
        <v>2021</v>
      </c>
      <c r="V275" s="308">
        <v>2022</v>
      </c>
      <c r="W275" s="449"/>
      <c r="X275" s="449"/>
      <c r="Y275" s="449"/>
      <c r="Z275" s="449"/>
    </row>
    <row r="276" spans="2:26" ht="16.5" customHeight="1" x14ac:dyDescent="0.3">
      <c r="B276" s="541"/>
      <c r="E276" s="305" t="s">
        <v>517</v>
      </c>
      <c r="F276" s="304" t="s">
        <v>702</v>
      </c>
      <c r="G276" s="720">
        <v>2.702</v>
      </c>
      <c r="H276" s="720">
        <v>2.702</v>
      </c>
      <c r="I276" s="720">
        <v>2.702</v>
      </c>
      <c r="J276" s="720">
        <v>2.702</v>
      </c>
      <c r="K276" s="720">
        <v>2.702</v>
      </c>
      <c r="L276" s="720">
        <v>2.702</v>
      </c>
      <c r="M276" s="720">
        <v>2.702</v>
      </c>
      <c r="N276" s="720">
        <v>2.702</v>
      </c>
      <c r="O276" s="720">
        <v>2.702</v>
      </c>
      <c r="P276" s="720">
        <v>2.702</v>
      </c>
      <c r="Q276" s="720">
        <v>2.702</v>
      </c>
      <c r="R276" s="720">
        <v>2.702</v>
      </c>
      <c r="S276" s="720">
        <v>2.702</v>
      </c>
      <c r="T276" s="720">
        <v>2.702</v>
      </c>
      <c r="U276" s="720">
        <v>2.702</v>
      </c>
      <c r="V276" s="720">
        <v>2.702</v>
      </c>
      <c r="W276" s="449"/>
      <c r="X276" s="449"/>
      <c r="Y276" s="449"/>
      <c r="Z276" s="449"/>
    </row>
    <row r="277" spans="2:26" ht="16.5" customHeight="1" x14ac:dyDescent="0.3">
      <c r="B277" s="541"/>
      <c r="E277" s="387"/>
      <c r="F277" s="304" t="s">
        <v>703</v>
      </c>
      <c r="G277" s="720">
        <v>2.702</v>
      </c>
      <c r="H277" s="720">
        <v>2.702</v>
      </c>
      <c r="I277" s="720">
        <v>2.702</v>
      </c>
      <c r="J277" s="720">
        <v>2.702</v>
      </c>
      <c r="K277" s="720">
        <v>2.702</v>
      </c>
      <c r="L277" s="720">
        <v>2.702</v>
      </c>
      <c r="M277" s="720">
        <v>2.702</v>
      </c>
      <c r="N277" s="720">
        <v>2.702</v>
      </c>
      <c r="O277" s="720">
        <v>2.702</v>
      </c>
      <c r="P277" s="720">
        <v>2.702</v>
      </c>
      <c r="Q277" s="720">
        <v>2.702</v>
      </c>
      <c r="R277" s="720">
        <v>2.7010000000000001</v>
      </c>
      <c r="S277" s="720">
        <v>2.7010000000000001</v>
      </c>
      <c r="T277" s="720">
        <v>2.7010000000000001</v>
      </c>
      <c r="U277" s="720">
        <v>2.7010000000000001</v>
      </c>
      <c r="V277" s="720">
        <v>2.7010000000000001</v>
      </c>
      <c r="W277" s="449"/>
      <c r="X277" s="449"/>
      <c r="Y277" s="449"/>
      <c r="Z277" s="449"/>
    </row>
    <row r="278" spans="2:26" ht="16.5" customHeight="1" x14ac:dyDescent="0.3">
      <c r="B278" s="541"/>
      <c r="E278" s="388"/>
      <c r="F278" s="304" t="s">
        <v>704</v>
      </c>
      <c r="G278" s="720">
        <v>2.702</v>
      </c>
      <c r="H278" s="720">
        <v>2.702</v>
      </c>
      <c r="I278" s="720">
        <v>2.702</v>
      </c>
      <c r="J278" s="720">
        <v>2.702</v>
      </c>
      <c r="K278" s="720">
        <v>2.702</v>
      </c>
      <c r="L278" s="720">
        <v>2.702</v>
      </c>
      <c r="M278" s="720">
        <v>2.702</v>
      </c>
      <c r="N278" s="720">
        <v>2.702</v>
      </c>
      <c r="O278" s="720">
        <v>2.702</v>
      </c>
      <c r="P278" s="720">
        <v>2.7010000000000001</v>
      </c>
      <c r="Q278" s="720">
        <v>2.7010000000000001</v>
      </c>
      <c r="R278" s="720">
        <v>2.7010000000000001</v>
      </c>
      <c r="S278" s="720">
        <v>2.7010000000000001</v>
      </c>
      <c r="T278" s="720">
        <v>2.7010000000000001</v>
      </c>
      <c r="U278" s="720">
        <v>2.7010000000000001</v>
      </c>
      <c r="V278" s="720">
        <v>2.7010000000000001</v>
      </c>
      <c r="W278" s="449"/>
      <c r="X278" s="449"/>
      <c r="Y278" s="449"/>
      <c r="Z278" s="449"/>
    </row>
    <row r="279" spans="2:26" ht="16.5" customHeight="1" x14ac:dyDescent="0.3">
      <c r="B279" s="541"/>
      <c r="E279" s="305" t="s">
        <v>696</v>
      </c>
      <c r="F279" s="304" t="s">
        <v>702</v>
      </c>
      <c r="G279" s="720">
        <v>2.677</v>
      </c>
      <c r="H279" s="720">
        <v>2.677</v>
      </c>
      <c r="I279" s="720">
        <v>2.677</v>
      </c>
      <c r="J279" s="720">
        <v>2.677</v>
      </c>
      <c r="K279" s="720">
        <v>2.5259999999999998</v>
      </c>
      <c r="L279" s="720">
        <v>2.5009999999999999</v>
      </c>
      <c r="M279" s="720">
        <v>2.5739999999999998</v>
      </c>
      <c r="N279" s="720">
        <v>2.5739999999999998</v>
      </c>
      <c r="O279" s="720">
        <v>2.5739999999999998</v>
      </c>
      <c r="P279" s="720">
        <v>2.569</v>
      </c>
      <c r="Q279" s="720">
        <v>2.552</v>
      </c>
      <c r="R279" s="720">
        <v>2.5259999999999998</v>
      </c>
      <c r="S279" s="747" t="s">
        <v>139</v>
      </c>
      <c r="T279" s="747" t="s">
        <v>139</v>
      </c>
      <c r="U279" s="747" t="s">
        <v>139</v>
      </c>
      <c r="V279" s="747" t="s">
        <v>139</v>
      </c>
      <c r="W279" s="449"/>
      <c r="X279" s="449"/>
      <c r="Y279" s="449"/>
      <c r="Z279" s="449"/>
    </row>
    <row r="280" spans="2:26" ht="16.5" customHeight="1" x14ac:dyDescent="0.3">
      <c r="B280" s="541"/>
      <c r="E280" s="387"/>
      <c r="F280" s="304" t="s">
        <v>703</v>
      </c>
      <c r="G280" s="720">
        <v>2.677</v>
      </c>
      <c r="H280" s="720">
        <v>2.677</v>
      </c>
      <c r="I280" s="720">
        <v>2.677</v>
      </c>
      <c r="J280" s="720">
        <v>2.677</v>
      </c>
      <c r="K280" s="720">
        <v>2.5259999999999998</v>
      </c>
      <c r="L280" s="720">
        <v>2.5009999999999999</v>
      </c>
      <c r="M280" s="720">
        <v>2.5739999999999998</v>
      </c>
      <c r="N280" s="720">
        <v>2.573</v>
      </c>
      <c r="O280" s="720">
        <v>2.573</v>
      </c>
      <c r="P280" s="720">
        <v>2.5680000000000001</v>
      </c>
      <c r="Q280" s="720">
        <v>2.5510000000000002</v>
      </c>
      <c r="R280" s="720">
        <v>2.5249999999999999</v>
      </c>
      <c r="S280" s="747" t="s">
        <v>139</v>
      </c>
      <c r="T280" s="747" t="s">
        <v>139</v>
      </c>
      <c r="U280" s="747" t="s">
        <v>139</v>
      </c>
      <c r="V280" s="747" t="s">
        <v>139</v>
      </c>
      <c r="W280" s="449"/>
      <c r="X280" s="449"/>
      <c r="Y280" s="449"/>
      <c r="Z280" s="449"/>
    </row>
    <row r="281" spans="2:26" ht="16.5" customHeight="1" x14ac:dyDescent="0.3">
      <c r="B281" s="541"/>
      <c r="E281" s="388"/>
      <c r="F281" s="304" t="s">
        <v>704</v>
      </c>
      <c r="G281" s="720">
        <v>2.677</v>
      </c>
      <c r="H281" s="720">
        <v>2.677</v>
      </c>
      <c r="I281" s="720">
        <v>2.677</v>
      </c>
      <c r="J281" s="720">
        <v>2.677</v>
      </c>
      <c r="K281" s="720">
        <v>2.5259999999999998</v>
      </c>
      <c r="L281" s="720">
        <v>2.5</v>
      </c>
      <c r="M281" s="720">
        <v>2.573</v>
      </c>
      <c r="N281" s="720">
        <v>2.573</v>
      </c>
      <c r="O281" s="720">
        <v>2.573</v>
      </c>
      <c r="P281" s="720">
        <v>2.5680000000000001</v>
      </c>
      <c r="Q281" s="720">
        <v>2.5510000000000002</v>
      </c>
      <c r="R281" s="720">
        <v>2.5249999999999999</v>
      </c>
      <c r="S281" s="747" t="s">
        <v>139</v>
      </c>
      <c r="T281" s="747" t="s">
        <v>139</v>
      </c>
      <c r="U281" s="747" t="s">
        <v>139</v>
      </c>
      <c r="V281" s="747" t="s">
        <v>139</v>
      </c>
      <c r="W281" s="449"/>
      <c r="X281" s="449"/>
      <c r="Y281" s="449"/>
      <c r="Z281" s="449"/>
    </row>
    <row r="282" spans="2:26" ht="16.5" customHeight="1" x14ac:dyDescent="0.3">
      <c r="B282" s="541"/>
      <c r="E282" s="305" t="s">
        <v>353</v>
      </c>
      <c r="F282" s="304" t="s">
        <v>702</v>
      </c>
      <c r="G282" s="747" t="s">
        <v>139</v>
      </c>
      <c r="H282" s="747" t="s">
        <v>139</v>
      </c>
      <c r="I282" s="747" t="s">
        <v>139</v>
      </c>
      <c r="J282" s="747" t="s">
        <v>139</v>
      </c>
      <c r="K282" s="747" t="s">
        <v>139</v>
      </c>
      <c r="L282" s="747" t="s">
        <v>139</v>
      </c>
      <c r="M282" s="747" t="s">
        <v>139</v>
      </c>
      <c r="N282" s="747" t="s">
        <v>139</v>
      </c>
      <c r="O282" s="747" t="s">
        <v>139</v>
      </c>
      <c r="P282" s="747" t="s">
        <v>139</v>
      </c>
      <c r="Q282" s="747" t="s">
        <v>139</v>
      </c>
      <c r="R282" s="747" t="s">
        <v>139</v>
      </c>
      <c r="S282" s="720">
        <v>2.5009999999999999</v>
      </c>
      <c r="T282" s="720">
        <v>2.5</v>
      </c>
      <c r="U282" s="720">
        <v>2.5</v>
      </c>
      <c r="V282" s="720">
        <v>2.5</v>
      </c>
      <c r="W282" s="449"/>
      <c r="X282" s="449"/>
      <c r="Y282" s="449"/>
      <c r="Z282" s="449"/>
    </row>
    <row r="283" spans="2:26" ht="16.5" customHeight="1" x14ac:dyDescent="0.3">
      <c r="B283" s="541"/>
      <c r="E283" s="387"/>
      <c r="F283" s="304" t="s">
        <v>703</v>
      </c>
      <c r="G283" s="747" t="s">
        <v>139</v>
      </c>
      <c r="H283" s="747" t="s">
        <v>139</v>
      </c>
      <c r="I283" s="747" t="s">
        <v>139</v>
      </c>
      <c r="J283" s="747" t="s">
        <v>139</v>
      </c>
      <c r="K283" s="747" t="s">
        <v>139</v>
      </c>
      <c r="L283" s="747" t="s">
        <v>139</v>
      </c>
      <c r="M283" s="747" t="s">
        <v>139</v>
      </c>
      <c r="N283" s="747" t="s">
        <v>139</v>
      </c>
      <c r="O283" s="747" t="s">
        <v>139</v>
      </c>
      <c r="P283" s="747" t="s">
        <v>139</v>
      </c>
      <c r="Q283" s="747" t="s">
        <v>139</v>
      </c>
      <c r="R283" s="747" t="s">
        <v>139</v>
      </c>
      <c r="S283" s="720">
        <v>2.5</v>
      </c>
      <c r="T283" s="720">
        <v>2.5</v>
      </c>
      <c r="U283" s="720">
        <v>2.5</v>
      </c>
      <c r="V283" s="720">
        <v>2.5</v>
      </c>
      <c r="W283" s="449"/>
      <c r="X283" s="449"/>
      <c r="Y283" s="449"/>
      <c r="Z283" s="449"/>
    </row>
    <row r="284" spans="2:26" ht="16.5" customHeight="1" x14ac:dyDescent="0.3">
      <c r="B284" s="541"/>
      <c r="E284" s="388"/>
      <c r="F284" s="304" t="s">
        <v>704</v>
      </c>
      <c r="G284" s="747" t="s">
        <v>139</v>
      </c>
      <c r="H284" s="747" t="s">
        <v>139</v>
      </c>
      <c r="I284" s="747" t="s">
        <v>139</v>
      </c>
      <c r="J284" s="747" t="s">
        <v>139</v>
      </c>
      <c r="K284" s="747" t="s">
        <v>139</v>
      </c>
      <c r="L284" s="747" t="s">
        <v>139</v>
      </c>
      <c r="M284" s="747" t="s">
        <v>139</v>
      </c>
      <c r="N284" s="747" t="s">
        <v>139</v>
      </c>
      <c r="O284" s="747" t="s">
        <v>139</v>
      </c>
      <c r="P284" s="747" t="s">
        <v>139</v>
      </c>
      <c r="Q284" s="747" t="s">
        <v>139</v>
      </c>
      <c r="R284" s="747" t="s">
        <v>139</v>
      </c>
      <c r="S284" s="720">
        <v>2.5</v>
      </c>
      <c r="T284" s="720">
        <v>2.5</v>
      </c>
      <c r="U284" s="720">
        <v>2.5</v>
      </c>
      <c r="V284" s="720">
        <v>2.5</v>
      </c>
      <c r="W284" s="449"/>
      <c r="X284" s="449"/>
      <c r="Y284" s="449"/>
      <c r="Z284" s="449"/>
    </row>
    <row r="285" spans="2:26" ht="16.5" customHeight="1" x14ac:dyDescent="0.3">
      <c r="B285" s="541"/>
      <c r="E285" s="305" t="s">
        <v>222</v>
      </c>
      <c r="F285" s="304" t="s">
        <v>702</v>
      </c>
      <c r="G285" s="747" t="s">
        <v>139</v>
      </c>
      <c r="H285" s="747" t="s">
        <v>139</v>
      </c>
      <c r="I285" s="747" t="s">
        <v>139</v>
      </c>
      <c r="J285" s="747" t="s">
        <v>139</v>
      </c>
      <c r="K285" s="747" t="s">
        <v>139</v>
      </c>
      <c r="L285" s="747" t="s">
        <v>139</v>
      </c>
      <c r="M285" s="747" t="s">
        <v>139</v>
      </c>
      <c r="N285" s="747" t="s">
        <v>139</v>
      </c>
      <c r="O285" s="747" t="s">
        <v>139</v>
      </c>
      <c r="P285" s="747" t="s">
        <v>139</v>
      </c>
      <c r="Q285" s="747" t="s">
        <v>139</v>
      </c>
      <c r="R285" s="747" t="s">
        <v>139</v>
      </c>
      <c r="S285" s="720">
        <v>2.4260000000000002</v>
      </c>
      <c r="T285" s="720">
        <v>2.4249999999999998</v>
      </c>
      <c r="U285" s="720">
        <v>2.4249999999999998</v>
      </c>
      <c r="V285" s="720">
        <v>2.4249999999999998</v>
      </c>
      <c r="W285" s="449"/>
      <c r="X285" s="449"/>
      <c r="Y285" s="449"/>
      <c r="Z285" s="449"/>
    </row>
    <row r="286" spans="2:26" ht="16.5" customHeight="1" x14ac:dyDescent="0.3">
      <c r="B286" s="541"/>
      <c r="E286" s="387"/>
      <c r="F286" s="304" t="s">
        <v>703</v>
      </c>
      <c r="G286" s="747" t="s">
        <v>139</v>
      </c>
      <c r="H286" s="747" t="s">
        <v>139</v>
      </c>
      <c r="I286" s="747" t="s">
        <v>139</v>
      </c>
      <c r="J286" s="747" t="s">
        <v>139</v>
      </c>
      <c r="K286" s="747" t="s">
        <v>139</v>
      </c>
      <c r="L286" s="747" t="s">
        <v>139</v>
      </c>
      <c r="M286" s="747" t="s">
        <v>139</v>
      </c>
      <c r="N286" s="747" t="s">
        <v>139</v>
      </c>
      <c r="O286" s="747" t="s">
        <v>139</v>
      </c>
      <c r="P286" s="747" t="s">
        <v>139</v>
      </c>
      <c r="Q286" s="747" t="s">
        <v>139</v>
      </c>
      <c r="R286" s="747" t="s">
        <v>139</v>
      </c>
      <c r="S286" s="720">
        <v>2.4249999999999998</v>
      </c>
      <c r="T286" s="720">
        <v>2.4249999999999998</v>
      </c>
      <c r="U286" s="720">
        <v>2.4249999999999998</v>
      </c>
      <c r="V286" s="720">
        <v>2.4249999999999998</v>
      </c>
      <c r="W286" s="449"/>
      <c r="X286" s="449"/>
      <c r="Y286" s="449"/>
      <c r="Z286" s="449"/>
    </row>
    <row r="287" spans="2:26" ht="16.5" customHeight="1" x14ac:dyDescent="0.3">
      <c r="B287" s="541"/>
      <c r="E287" s="388"/>
      <c r="F287" s="304" t="s">
        <v>704</v>
      </c>
      <c r="G287" s="747" t="s">
        <v>139</v>
      </c>
      <c r="H287" s="747" t="s">
        <v>139</v>
      </c>
      <c r="I287" s="747" t="s">
        <v>139</v>
      </c>
      <c r="J287" s="747" t="s">
        <v>139</v>
      </c>
      <c r="K287" s="747" t="s">
        <v>139</v>
      </c>
      <c r="L287" s="747" t="s">
        <v>139</v>
      </c>
      <c r="M287" s="747" t="s">
        <v>139</v>
      </c>
      <c r="N287" s="747" t="s">
        <v>139</v>
      </c>
      <c r="O287" s="747" t="s">
        <v>139</v>
      </c>
      <c r="P287" s="747" t="s">
        <v>139</v>
      </c>
      <c r="Q287" s="747" t="s">
        <v>139</v>
      </c>
      <c r="R287" s="747" t="s">
        <v>139</v>
      </c>
      <c r="S287" s="720">
        <v>2.4249999999999998</v>
      </c>
      <c r="T287" s="720">
        <v>2.4249999999999998</v>
      </c>
      <c r="U287" s="720">
        <v>2.4249999999999998</v>
      </c>
      <c r="V287" s="720">
        <v>2.4249999999999998</v>
      </c>
      <c r="W287" s="449"/>
      <c r="X287" s="449"/>
      <c r="Y287" s="449"/>
      <c r="Z287" s="449"/>
    </row>
    <row r="288" spans="2:26" ht="16.5" customHeight="1" x14ac:dyDescent="0.3">
      <c r="B288" s="541"/>
      <c r="E288" s="305" t="s">
        <v>494</v>
      </c>
      <c r="F288" s="304" t="s">
        <v>702</v>
      </c>
      <c r="G288" s="747" t="s">
        <v>139</v>
      </c>
      <c r="H288" s="747" t="s">
        <v>139</v>
      </c>
      <c r="I288" s="747" t="s">
        <v>139</v>
      </c>
      <c r="J288" s="747" t="s">
        <v>139</v>
      </c>
      <c r="K288" s="747" t="s">
        <v>139</v>
      </c>
      <c r="L288" s="747" t="s">
        <v>139</v>
      </c>
      <c r="M288" s="747" t="s">
        <v>139</v>
      </c>
      <c r="N288" s="747" t="s">
        <v>139</v>
      </c>
      <c r="O288" s="747" t="s">
        <v>139</v>
      </c>
      <c r="P288" s="747" t="s">
        <v>139</v>
      </c>
      <c r="Q288" s="747" t="s">
        <v>139</v>
      </c>
      <c r="R288" s="747" t="s">
        <v>139</v>
      </c>
      <c r="S288" s="720">
        <v>2.1749999999999998</v>
      </c>
      <c r="T288" s="720">
        <v>2.1739999999999999</v>
      </c>
      <c r="U288" s="720">
        <v>2.1739999999999999</v>
      </c>
      <c r="V288" s="720">
        <v>2.1739999999999999</v>
      </c>
      <c r="W288" s="449"/>
      <c r="X288" s="449"/>
      <c r="Y288" s="449"/>
      <c r="Z288" s="449"/>
    </row>
    <row r="289" spans="2:26" ht="16.5" customHeight="1" x14ac:dyDescent="0.3">
      <c r="B289" s="541"/>
      <c r="E289" s="387"/>
      <c r="F289" s="304" t="s">
        <v>703</v>
      </c>
      <c r="G289" s="747" t="s">
        <v>139</v>
      </c>
      <c r="H289" s="747" t="s">
        <v>139</v>
      </c>
      <c r="I289" s="747" t="s">
        <v>139</v>
      </c>
      <c r="J289" s="747" t="s">
        <v>139</v>
      </c>
      <c r="K289" s="747" t="s">
        <v>139</v>
      </c>
      <c r="L289" s="747" t="s">
        <v>139</v>
      </c>
      <c r="M289" s="747" t="s">
        <v>139</v>
      </c>
      <c r="N289" s="747" t="s">
        <v>139</v>
      </c>
      <c r="O289" s="747" t="s">
        <v>139</v>
      </c>
      <c r="P289" s="747" t="s">
        <v>139</v>
      </c>
      <c r="Q289" s="747" t="s">
        <v>139</v>
      </c>
      <c r="R289" s="747" t="s">
        <v>139</v>
      </c>
      <c r="S289" s="720">
        <v>2.1739999999999999</v>
      </c>
      <c r="T289" s="720">
        <v>2.1739999999999999</v>
      </c>
      <c r="U289" s="720">
        <v>2.1739999999999999</v>
      </c>
      <c r="V289" s="720">
        <v>2.1739999999999999</v>
      </c>
      <c r="W289" s="449"/>
      <c r="X289" s="449"/>
      <c r="Y289" s="449"/>
      <c r="Z289" s="449"/>
    </row>
    <row r="290" spans="2:26" ht="16.5" customHeight="1" x14ac:dyDescent="0.3">
      <c r="B290" s="541"/>
      <c r="E290" s="388"/>
      <c r="F290" s="304" t="s">
        <v>704</v>
      </c>
      <c r="G290" s="747" t="s">
        <v>139</v>
      </c>
      <c r="H290" s="747" t="s">
        <v>139</v>
      </c>
      <c r="I290" s="747" t="s">
        <v>139</v>
      </c>
      <c r="J290" s="747" t="s">
        <v>139</v>
      </c>
      <c r="K290" s="747" t="s">
        <v>139</v>
      </c>
      <c r="L290" s="747" t="s">
        <v>139</v>
      </c>
      <c r="M290" s="747" t="s">
        <v>139</v>
      </c>
      <c r="N290" s="747" t="s">
        <v>139</v>
      </c>
      <c r="O290" s="747" t="s">
        <v>139</v>
      </c>
      <c r="P290" s="747" t="s">
        <v>139</v>
      </c>
      <c r="Q290" s="747" t="s">
        <v>139</v>
      </c>
      <c r="R290" s="747" t="s">
        <v>139</v>
      </c>
      <c r="S290" s="720">
        <v>2.1739999999999999</v>
      </c>
      <c r="T290" s="720">
        <v>2.1739999999999999</v>
      </c>
      <c r="U290" s="720">
        <v>2.1739999999999999</v>
      </c>
      <c r="V290" s="720">
        <v>2.1739999999999999</v>
      </c>
      <c r="W290" s="449"/>
      <c r="X290" s="449"/>
      <c r="Y290" s="449"/>
      <c r="Z290" s="449"/>
    </row>
    <row r="291" spans="2:26" ht="16.5" customHeight="1" x14ac:dyDescent="0.3">
      <c r="B291" s="541"/>
      <c r="E291" s="305" t="s">
        <v>495</v>
      </c>
      <c r="F291" s="304" t="s">
        <v>702</v>
      </c>
      <c r="G291" s="747" t="s">
        <v>139</v>
      </c>
      <c r="H291" s="747" t="s">
        <v>139</v>
      </c>
      <c r="I291" s="747" t="s">
        <v>139</v>
      </c>
      <c r="J291" s="747" t="s">
        <v>139</v>
      </c>
      <c r="K291" s="747" t="s">
        <v>139</v>
      </c>
      <c r="L291" s="747" t="s">
        <v>139</v>
      </c>
      <c r="M291" s="747" t="s">
        <v>139</v>
      </c>
      <c r="N291" s="747" t="s">
        <v>139</v>
      </c>
      <c r="O291" s="747" t="s">
        <v>139</v>
      </c>
      <c r="P291" s="747" t="s">
        <v>139</v>
      </c>
      <c r="Q291" s="747" t="s">
        <v>139</v>
      </c>
      <c r="R291" s="747" t="s">
        <v>139</v>
      </c>
      <c r="S291" s="720">
        <v>1.9239999999999999</v>
      </c>
      <c r="T291" s="720">
        <v>1.923</v>
      </c>
      <c r="U291" s="720">
        <v>1.9239999999999999</v>
      </c>
      <c r="V291" s="720">
        <v>1.923</v>
      </c>
      <c r="W291" s="449"/>
      <c r="X291" s="449"/>
      <c r="Y291" s="449"/>
      <c r="Z291" s="449"/>
    </row>
    <row r="292" spans="2:26" ht="16.5" customHeight="1" x14ac:dyDescent="0.3">
      <c r="B292" s="541"/>
      <c r="E292" s="387"/>
      <c r="F292" s="304" t="s">
        <v>703</v>
      </c>
      <c r="G292" s="747" t="s">
        <v>139</v>
      </c>
      <c r="H292" s="747" t="s">
        <v>139</v>
      </c>
      <c r="I292" s="747" t="s">
        <v>139</v>
      </c>
      <c r="J292" s="747" t="s">
        <v>139</v>
      </c>
      <c r="K292" s="747" t="s">
        <v>139</v>
      </c>
      <c r="L292" s="747" t="s">
        <v>139</v>
      </c>
      <c r="M292" s="747" t="s">
        <v>139</v>
      </c>
      <c r="N292" s="747" t="s">
        <v>139</v>
      </c>
      <c r="O292" s="747" t="s">
        <v>139</v>
      </c>
      <c r="P292" s="747" t="s">
        <v>139</v>
      </c>
      <c r="Q292" s="747" t="s">
        <v>139</v>
      </c>
      <c r="R292" s="747" t="s">
        <v>139</v>
      </c>
      <c r="S292" s="720">
        <v>1.923</v>
      </c>
      <c r="T292" s="720">
        <v>1.923</v>
      </c>
      <c r="U292" s="720">
        <v>1.9239999999999999</v>
      </c>
      <c r="V292" s="720">
        <v>1.923</v>
      </c>
      <c r="W292" s="449"/>
      <c r="X292" s="449"/>
      <c r="Y292" s="449"/>
      <c r="Z292" s="449"/>
    </row>
    <row r="293" spans="2:26" ht="16.5" customHeight="1" x14ac:dyDescent="0.3">
      <c r="B293" s="541"/>
      <c r="E293" s="388"/>
      <c r="F293" s="304" t="s">
        <v>704</v>
      </c>
      <c r="G293" s="747" t="s">
        <v>139</v>
      </c>
      <c r="H293" s="747" t="s">
        <v>139</v>
      </c>
      <c r="I293" s="747" t="s">
        <v>139</v>
      </c>
      <c r="J293" s="747" t="s">
        <v>139</v>
      </c>
      <c r="K293" s="747" t="s">
        <v>139</v>
      </c>
      <c r="L293" s="747" t="s">
        <v>139</v>
      </c>
      <c r="M293" s="747" t="s">
        <v>139</v>
      </c>
      <c r="N293" s="747" t="s">
        <v>139</v>
      </c>
      <c r="O293" s="747" t="s">
        <v>139</v>
      </c>
      <c r="P293" s="747" t="s">
        <v>139</v>
      </c>
      <c r="Q293" s="747" t="s">
        <v>139</v>
      </c>
      <c r="R293" s="747" t="s">
        <v>139</v>
      </c>
      <c r="S293" s="720">
        <v>1.923</v>
      </c>
      <c r="T293" s="720">
        <v>1.923</v>
      </c>
      <c r="U293" s="720">
        <v>1.9239999999999999</v>
      </c>
      <c r="V293" s="720">
        <v>1.923</v>
      </c>
      <c r="W293" s="449"/>
      <c r="X293" s="449"/>
      <c r="Y293" s="449"/>
      <c r="Z293" s="449"/>
    </row>
    <row r="294" spans="2:26" ht="16.5" customHeight="1" x14ac:dyDescent="0.3">
      <c r="B294" s="541"/>
      <c r="E294" s="305" t="s">
        <v>496</v>
      </c>
      <c r="F294" s="304" t="s">
        <v>702</v>
      </c>
      <c r="G294" s="747" t="s">
        <v>139</v>
      </c>
      <c r="H294" s="747" t="s">
        <v>139</v>
      </c>
      <c r="I294" s="747" t="s">
        <v>139</v>
      </c>
      <c r="J294" s="747" t="s">
        <v>139</v>
      </c>
      <c r="K294" s="747" t="s">
        <v>139</v>
      </c>
      <c r="L294" s="747" t="s">
        <v>139</v>
      </c>
      <c r="M294" s="747" t="s">
        <v>139</v>
      </c>
      <c r="N294" s="747" t="s">
        <v>139</v>
      </c>
      <c r="O294" s="747" t="s">
        <v>139</v>
      </c>
      <c r="P294" s="747" t="s">
        <v>139</v>
      </c>
      <c r="Q294" s="747" t="s">
        <v>139</v>
      </c>
      <c r="R294" s="747" t="s">
        <v>139</v>
      </c>
      <c r="S294" s="720">
        <v>0.16900000000000001</v>
      </c>
      <c r="T294" s="720">
        <v>0.16700000000000001</v>
      </c>
      <c r="U294" s="720">
        <v>0.16800000000000001</v>
      </c>
      <c r="V294" s="720">
        <v>0.16800000000000001</v>
      </c>
      <c r="W294" s="449"/>
      <c r="X294" s="449"/>
      <c r="Y294" s="449"/>
      <c r="Z294" s="449"/>
    </row>
    <row r="295" spans="2:26" ht="16.5" customHeight="1" x14ac:dyDescent="0.3">
      <c r="B295" s="541"/>
      <c r="E295" s="387"/>
      <c r="F295" s="304" t="s">
        <v>703</v>
      </c>
      <c r="G295" s="747" t="s">
        <v>139</v>
      </c>
      <c r="H295" s="747" t="s">
        <v>139</v>
      </c>
      <c r="I295" s="747" t="s">
        <v>139</v>
      </c>
      <c r="J295" s="747" t="s">
        <v>139</v>
      </c>
      <c r="K295" s="747" t="s">
        <v>139</v>
      </c>
      <c r="L295" s="747" t="s">
        <v>139</v>
      </c>
      <c r="M295" s="747" t="s">
        <v>139</v>
      </c>
      <c r="N295" s="747" t="s">
        <v>139</v>
      </c>
      <c r="O295" s="747" t="s">
        <v>139</v>
      </c>
      <c r="P295" s="747" t="s">
        <v>139</v>
      </c>
      <c r="Q295" s="747" t="s">
        <v>139</v>
      </c>
      <c r="R295" s="747" t="s">
        <v>139</v>
      </c>
      <c r="S295" s="720">
        <v>0.16800000000000001</v>
      </c>
      <c r="T295" s="720">
        <v>0.16700000000000001</v>
      </c>
      <c r="U295" s="720">
        <v>0.16800000000000001</v>
      </c>
      <c r="V295" s="720">
        <v>0.16800000000000001</v>
      </c>
      <c r="W295" s="449"/>
      <c r="X295" s="449"/>
      <c r="Y295" s="449"/>
      <c r="Z295" s="449"/>
    </row>
    <row r="296" spans="2:26" ht="16.5" customHeight="1" x14ac:dyDescent="0.3">
      <c r="B296" s="541"/>
      <c r="E296" s="388"/>
      <c r="F296" s="304" t="s">
        <v>704</v>
      </c>
      <c r="G296" s="747" t="s">
        <v>139</v>
      </c>
      <c r="H296" s="747" t="s">
        <v>139</v>
      </c>
      <c r="I296" s="747" t="s">
        <v>139</v>
      </c>
      <c r="J296" s="747" t="s">
        <v>139</v>
      </c>
      <c r="K296" s="747" t="s">
        <v>139</v>
      </c>
      <c r="L296" s="747" t="s">
        <v>139</v>
      </c>
      <c r="M296" s="747" t="s">
        <v>139</v>
      </c>
      <c r="N296" s="747" t="s">
        <v>139</v>
      </c>
      <c r="O296" s="747" t="s">
        <v>139</v>
      </c>
      <c r="P296" s="747" t="s">
        <v>139</v>
      </c>
      <c r="Q296" s="747" t="s">
        <v>139</v>
      </c>
      <c r="R296" s="747" t="s">
        <v>139</v>
      </c>
      <c r="S296" s="720">
        <v>0.16800000000000001</v>
      </c>
      <c r="T296" s="720">
        <v>0.16700000000000001</v>
      </c>
      <c r="U296" s="720">
        <v>0.16800000000000001</v>
      </c>
      <c r="V296" s="720">
        <v>0.16800000000000001</v>
      </c>
      <c r="W296" s="449"/>
      <c r="X296" s="449"/>
      <c r="Y296" s="449"/>
      <c r="Z296" s="449"/>
    </row>
    <row r="297" spans="2:26" ht="16.5" customHeight="1" x14ac:dyDescent="0.3">
      <c r="B297" s="541"/>
      <c r="E297" s="389" t="s">
        <v>309</v>
      </c>
      <c r="F297" s="304" t="s">
        <v>703</v>
      </c>
      <c r="G297" s="720">
        <v>2.742</v>
      </c>
      <c r="H297" s="720">
        <v>2.74</v>
      </c>
      <c r="I297" s="720">
        <v>2.7320000000000002</v>
      </c>
      <c r="J297" s="720">
        <v>2.681</v>
      </c>
      <c r="K297" s="720">
        <v>2.5369999999999999</v>
      </c>
      <c r="L297" s="720">
        <v>2.4780000000000002</v>
      </c>
      <c r="M297" s="720">
        <v>2.4809999999999999</v>
      </c>
      <c r="N297" s="720">
        <v>2.4790000000000001</v>
      </c>
      <c r="O297" s="720">
        <v>2.476</v>
      </c>
      <c r="P297" s="720">
        <v>2.464</v>
      </c>
      <c r="Q297" s="720">
        <v>2.4460000000000002</v>
      </c>
      <c r="R297" s="720">
        <v>2.4209999999999998</v>
      </c>
      <c r="S297" s="747" t="s">
        <v>139</v>
      </c>
      <c r="T297" s="747" t="s">
        <v>139</v>
      </c>
      <c r="U297" s="747" t="s">
        <v>139</v>
      </c>
      <c r="V297" s="747" t="s">
        <v>139</v>
      </c>
      <c r="W297" s="449"/>
      <c r="X297" s="449"/>
      <c r="Y297" s="449"/>
      <c r="Z297" s="449"/>
    </row>
    <row r="298" spans="2:26" ht="16.5" customHeight="1" x14ac:dyDescent="0.3">
      <c r="B298" s="541"/>
      <c r="E298" s="388"/>
      <c r="F298" s="304" t="s">
        <v>704</v>
      </c>
      <c r="G298" s="720">
        <v>2.742</v>
      </c>
      <c r="H298" s="720">
        <v>2.742</v>
      </c>
      <c r="I298" s="720">
        <v>2.742</v>
      </c>
      <c r="J298" s="720">
        <v>2.742</v>
      </c>
      <c r="K298" s="720">
        <v>2.649</v>
      </c>
      <c r="L298" s="720">
        <v>2.6440000000000001</v>
      </c>
      <c r="M298" s="720">
        <v>2.649</v>
      </c>
      <c r="N298" s="720">
        <v>2.649</v>
      </c>
      <c r="O298" s="720">
        <v>2.649</v>
      </c>
      <c r="P298" s="720">
        <v>2.6389999999999998</v>
      </c>
      <c r="Q298" s="720">
        <v>2.6230000000000002</v>
      </c>
      <c r="R298" s="720">
        <v>2.5990000000000002</v>
      </c>
      <c r="S298" s="747" t="s">
        <v>139</v>
      </c>
      <c r="T298" s="747" t="s">
        <v>139</v>
      </c>
      <c r="U298" s="747" t="s">
        <v>139</v>
      </c>
      <c r="V298" s="747" t="s">
        <v>139</v>
      </c>
      <c r="W298" s="449"/>
      <c r="X298" s="449"/>
      <c r="Y298" s="449"/>
      <c r="Z298" s="449"/>
    </row>
    <row r="299" spans="2:26" ht="16.5" customHeight="1" x14ac:dyDescent="0.3">
      <c r="B299" s="541"/>
      <c r="E299" s="389" t="s">
        <v>493</v>
      </c>
      <c r="F299" s="304" t="s">
        <v>703</v>
      </c>
      <c r="G299" s="747" t="s">
        <v>139</v>
      </c>
      <c r="H299" s="747" t="s">
        <v>139</v>
      </c>
      <c r="I299" s="747" t="s">
        <v>139</v>
      </c>
      <c r="J299" s="747" t="s">
        <v>139</v>
      </c>
      <c r="K299" s="747" t="s">
        <v>139</v>
      </c>
      <c r="L299" s="747" t="s">
        <v>139</v>
      </c>
      <c r="M299" s="747" t="s">
        <v>139</v>
      </c>
      <c r="N299" s="747" t="s">
        <v>139</v>
      </c>
      <c r="O299" s="747" t="s">
        <v>139</v>
      </c>
      <c r="P299" s="747" t="s">
        <v>139</v>
      </c>
      <c r="Q299" s="747" t="s">
        <v>139</v>
      </c>
      <c r="R299" s="747" t="s">
        <v>139</v>
      </c>
      <c r="S299" s="720">
        <v>2.4449999999999998</v>
      </c>
      <c r="T299" s="720">
        <v>2.4449999999999998</v>
      </c>
      <c r="U299" s="720">
        <v>2.4449999999999998</v>
      </c>
      <c r="V299" s="720">
        <v>2.4449999999999998</v>
      </c>
      <c r="W299" s="449"/>
      <c r="X299" s="449"/>
      <c r="Y299" s="449"/>
      <c r="Z299" s="449"/>
    </row>
    <row r="300" spans="2:26" ht="16.5" customHeight="1" x14ac:dyDescent="0.3">
      <c r="B300" s="541"/>
      <c r="E300" s="388"/>
      <c r="F300" s="304" t="s">
        <v>704</v>
      </c>
      <c r="G300" s="747" t="s">
        <v>139</v>
      </c>
      <c r="H300" s="747" t="s">
        <v>139</v>
      </c>
      <c r="I300" s="747" t="s">
        <v>139</v>
      </c>
      <c r="J300" s="747" t="s">
        <v>139</v>
      </c>
      <c r="K300" s="747" t="s">
        <v>139</v>
      </c>
      <c r="L300" s="747" t="s">
        <v>139</v>
      </c>
      <c r="M300" s="747" t="s">
        <v>139</v>
      </c>
      <c r="N300" s="747" t="s">
        <v>139</v>
      </c>
      <c r="O300" s="747" t="s">
        <v>139</v>
      </c>
      <c r="P300" s="747" t="s">
        <v>139</v>
      </c>
      <c r="Q300" s="747" t="s">
        <v>139</v>
      </c>
      <c r="R300" s="747" t="s">
        <v>139</v>
      </c>
      <c r="S300" s="720">
        <v>2.6230000000000002</v>
      </c>
      <c r="T300" s="720">
        <v>2.6230000000000002</v>
      </c>
      <c r="U300" s="720">
        <v>2.6230000000000002</v>
      </c>
      <c r="V300" s="720">
        <v>2.6230000000000002</v>
      </c>
      <c r="W300" s="449"/>
      <c r="X300" s="449"/>
      <c r="Y300" s="449"/>
      <c r="Z300" s="449"/>
    </row>
    <row r="301" spans="2:26" ht="16.5" customHeight="1" x14ac:dyDescent="0.3">
      <c r="B301" s="541"/>
      <c r="E301" s="389" t="s">
        <v>11</v>
      </c>
      <c r="F301" s="304" t="s">
        <v>703</v>
      </c>
      <c r="G301" s="747" t="s">
        <v>139</v>
      </c>
      <c r="H301" s="747" t="s">
        <v>139</v>
      </c>
      <c r="I301" s="747" t="s">
        <v>139</v>
      </c>
      <c r="J301" s="747" t="s">
        <v>139</v>
      </c>
      <c r="K301" s="747" t="s">
        <v>139</v>
      </c>
      <c r="L301" s="747" t="s">
        <v>139</v>
      </c>
      <c r="M301" s="747" t="s">
        <v>139</v>
      </c>
      <c r="N301" s="747" t="s">
        <v>139</v>
      </c>
      <c r="O301" s="747" t="s">
        <v>139</v>
      </c>
      <c r="P301" s="747" t="s">
        <v>139</v>
      </c>
      <c r="Q301" s="747" t="s">
        <v>139</v>
      </c>
      <c r="R301" s="747" t="s">
        <v>139</v>
      </c>
      <c r="S301" s="720">
        <v>2.3260000000000001</v>
      </c>
      <c r="T301" s="720">
        <v>2.3260000000000001</v>
      </c>
      <c r="U301" s="720">
        <v>2.3260000000000001</v>
      </c>
      <c r="V301" s="720">
        <v>2.3260000000000001</v>
      </c>
      <c r="W301" s="449"/>
      <c r="X301" s="449"/>
      <c r="Y301" s="449"/>
      <c r="Z301" s="449"/>
    </row>
    <row r="302" spans="2:26" ht="16.5" customHeight="1" x14ac:dyDescent="0.3">
      <c r="B302" s="541"/>
      <c r="E302" s="388"/>
      <c r="F302" s="304" t="s">
        <v>704</v>
      </c>
      <c r="G302" s="747" t="s">
        <v>139</v>
      </c>
      <c r="H302" s="747" t="s">
        <v>139</v>
      </c>
      <c r="I302" s="747" t="s">
        <v>139</v>
      </c>
      <c r="J302" s="747" t="s">
        <v>139</v>
      </c>
      <c r="K302" s="747" t="s">
        <v>139</v>
      </c>
      <c r="L302" s="747" t="s">
        <v>139</v>
      </c>
      <c r="M302" s="747" t="s">
        <v>139</v>
      </c>
      <c r="N302" s="747" t="s">
        <v>139</v>
      </c>
      <c r="O302" s="747" t="s">
        <v>139</v>
      </c>
      <c r="P302" s="747" t="s">
        <v>139</v>
      </c>
      <c r="Q302" s="747" t="s">
        <v>139</v>
      </c>
      <c r="R302" s="747" t="s">
        <v>139</v>
      </c>
      <c r="S302" s="720">
        <v>2.504</v>
      </c>
      <c r="T302" s="720">
        <v>2.504</v>
      </c>
      <c r="U302" s="720">
        <v>2.504</v>
      </c>
      <c r="V302" s="720">
        <v>2.504</v>
      </c>
      <c r="W302" s="449"/>
      <c r="X302" s="449"/>
      <c r="Y302" s="449"/>
      <c r="Z302" s="449"/>
    </row>
    <row r="303" spans="2:26" ht="16.5" customHeight="1" x14ac:dyDescent="0.3">
      <c r="B303" s="541"/>
      <c r="E303" s="389" t="s">
        <v>12</v>
      </c>
      <c r="F303" s="304" t="s">
        <v>703</v>
      </c>
      <c r="G303" s="747" t="s">
        <v>139</v>
      </c>
      <c r="H303" s="747" t="s">
        <v>139</v>
      </c>
      <c r="I303" s="747" t="s">
        <v>139</v>
      </c>
      <c r="J303" s="747" t="s">
        <v>139</v>
      </c>
      <c r="K303" s="747" t="s">
        <v>139</v>
      </c>
      <c r="L303" s="747" t="s">
        <v>139</v>
      </c>
      <c r="M303" s="747" t="s">
        <v>139</v>
      </c>
      <c r="N303" s="747" t="s">
        <v>139</v>
      </c>
      <c r="O303" s="747" t="s">
        <v>139</v>
      </c>
      <c r="P303" s="747" t="s">
        <v>139</v>
      </c>
      <c r="Q303" s="747" t="s">
        <v>139</v>
      </c>
      <c r="R303" s="747" t="s">
        <v>139</v>
      </c>
      <c r="S303" s="720">
        <v>0.53900000000000003</v>
      </c>
      <c r="T303" s="720">
        <v>0.53900000000000003</v>
      </c>
      <c r="U303" s="720">
        <v>0.53900000000000003</v>
      </c>
      <c r="V303" s="720">
        <v>0.53900000000000003</v>
      </c>
      <c r="W303" s="449"/>
      <c r="X303" s="449"/>
      <c r="Y303" s="449"/>
      <c r="Z303" s="449"/>
    </row>
    <row r="304" spans="2:26" ht="16.5" customHeight="1" x14ac:dyDescent="0.3">
      <c r="B304" s="541"/>
      <c r="E304" s="388"/>
      <c r="F304" s="304" t="s">
        <v>704</v>
      </c>
      <c r="G304" s="747" t="s">
        <v>139</v>
      </c>
      <c r="H304" s="747" t="s">
        <v>139</v>
      </c>
      <c r="I304" s="747" t="s">
        <v>139</v>
      </c>
      <c r="J304" s="747" t="s">
        <v>139</v>
      </c>
      <c r="K304" s="747" t="s">
        <v>139</v>
      </c>
      <c r="L304" s="747" t="s">
        <v>139</v>
      </c>
      <c r="M304" s="747" t="s">
        <v>139</v>
      </c>
      <c r="N304" s="747" t="s">
        <v>139</v>
      </c>
      <c r="O304" s="747" t="s">
        <v>139</v>
      </c>
      <c r="P304" s="747" t="s">
        <v>139</v>
      </c>
      <c r="Q304" s="747" t="s">
        <v>139</v>
      </c>
      <c r="R304" s="747" t="s">
        <v>139</v>
      </c>
      <c r="S304" s="720">
        <v>0.71699999999999997</v>
      </c>
      <c r="T304" s="720">
        <v>0.71699999999999997</v>
      </c>
      <c r="U304" s="720">
        <v>0.71699999999999997</v>
      </c>
      <c r="V304" s="720">
        <v>0.71699999999999997</v>
      </c>
      <c r="W304" s="449"/>
      <c r="X304" s="449"/>
      <c r="Y304" s="449"/>
      <c r="Z304" s="449"/>
    </row>
    <row r="305" spans="2:61" ht="16.5" customHeight="1" x14ac:dyDescent="0.3">
      <c r="B305" s="541"/>
      <c r="E305" s="389" t="s">
        <v>518</v>
      </c>
      <c r="F305" s="304" t="s">
        <v>703</v>
      </c>
      <c r="G305" s="747" t="s">
        <v>139</v>
      </c>
      <c r="H305" s="747" t="s">
        <v>139</v>
      </c>
      <c r="I305" s="747" t="s">
        <v>139</v>
      </c>
      <c r="J305" s="747" t="s">
        <v>139</v>
      </c>
      <c r="K305" s="747" t="s">
        <v>139</v>
      </c>
      <c r="L305" s="747" t="s">
        <v>139</v>
      </c>
      <c r="M305" s="747" t="s">
        <v>139</v>
      </c>
      <c r="N305" s="747" t="s">
        <v>139</v>
      </c>
      <c r="O305" s="747" t="s">
        <v>139</v>
      </c>
      <c r="P305" s="747" t="s">
        <v>139</v>
      </c>
      <c r="Q305" s="747" t="s">
        <v>139</v>
      </c>
      <c r="R305" s="747" t="s">
        <v>139</v>
      </c>
      <c r="S305" s="720">
        <v>0.182</v>
      </c>
      <c r="T305" s="720">
        <v>0.182</v>
      </c>
      <c r="U305" s="720">
        <v>0.182</v>
      </c>
      <c r="V305" s="720">
        <v>0.182</v>
      </c>
      <c r="W305" s="449"/>
      <c r="X305" s="449"/>
      <c r="Y305" s="449"/>
      <c r="Z305" s="449"/>
    </row>
    <row r="306" spans="2:61" ht="16.5" customHeight="1" x14ac:dyDescent="0.3">
      <c r="B306" s="541"/>
      <c r="E306" s="388"/>
      <c r="F306" s="304" t="s">
        <v>704</v>
      </c>
      <c r="G306" s="747" t="s">
        <v>139</v>
      </c>
      <c r="H306" s="747" t="s">
        <v>139</v>
      </c>
      <c r="I306" s="747" t="s">
        <v>139</v>
      </c>
      <c r="J306" s="747" t="s">
        <v>139</v>
      </c>
      <c r="K306" s="747" t="s">
        <v>139</v>
      </c>
      <c r="L306" s="747" t="s">
        <v>139</v>
      </c>
      <c r="M306" s="747" t="s">
        <v>139</v>
      </c>
      <c r="N306" s="747" t="s">
        <v>139</v>
      </c>
      <c r="O306" s="747" t="s">
        <v>139</v>
      </c>
      <c r="P306" s="747" t="s">
        <v>139</v>
      </c>
      <c r="Q306" s="747" t="s">
        <v>139</v>
      </c>
      <c r="R306" s="747" t="s">
        <v>139</v>
      </c>
      <c r="S306" s="720">
        <v>0.36</v>
      </c>
      <c r="T306" s="720">
        <v>0.36</v>
      </c>
      <c r="U306" s="720">
        <v>0.36</v>
      </c>
      <c r="V306" s="720">
        <v>0.36</v>
      </c>
      <c r="W306" s="449"/>
      <c r="X306" s="449"/>
      <c r="Y306" s="449"/>
      <c r="Z306" s="449"/>
    </row>
    <row r="307" spans="2:61" ht="16.5" customHeight="1" x14ac:dyDescent="0.3">
      <c r="B307" s="541"/>
      <c r="E307" s="449"/>
      <c r="F307" s="449"/>
      <c r="G307" s="449"/>
      <c r="H307" s="449"/>
      <c r="I307" s="449"/>
      <c r="J307" s="449"/>
      <c r="K307" s="449"/>
      <c r="L307" s="449"/>
      <c r="M307" s="449"/>
      <c r="N307" s="449"/>
      <c r="O307" s="449"/>
      <c r="P307" s="449"/>
      <c r="Q307" s="449"/>
      <c r="R307" s="449"/>
      <c r="S307" s="449"/>
      <c r="T307" s="449"/>
      <c r="U307" s="449"/>
      <c r="V307" s="449"/>
      <c r="W307" s="449"/>
      <c r="X307" s="449"/>
      <c r="Y307" s="449"/>
      <c r="Z307" s="449"/>
      <c r="AZ307" s="449"/>
      <c r="BA307" s="449"/>
      <c r="BB307" s="449"/>
      <c r="BC307" s="449"/>
      <c r="BD307" s="449"/>
      <c r="BE307" s="449"/>
      <c r="BF307" s="449"/>
      <c r="BG307" s="449"/>
      <c r="BH307" s="449"/>
      <c r="BI307" s="449"/>
    </row>
    <row r="308" spans="2:61" ht="16.5" customHeight="1" x14ac:dyDescent="0.3">
      <c r="B308" s="541"/>
      <c r="E308" s="726" t="s">
        <v>1489</v>
      </c>
      <c r="F308" s="449"/>
      <c r="G308" s="449"/>
      <c r="H308" s="449"/>
      <c r="I308" s="449"/>
      <c r="J308" s="449"/>
      <c r="K308" s="449"/>
      <c r="L308" s="449"/>
      <c r="M308" s="449"/>
      <c r="N308" s="449"/>
      <c r="O308" s="449"/>
      <c r="P308" s="449"/>
      <c r="Q308" s="449"/>
      <c r="R308" s="449"/>
      <c r="S308" s="449"/>
      <c r="T308" s="449"/>
      <c r="U308" s="449"/>
      <c r="V308" s="449"/>
      <c r="W308" s="449"/>
      <c r="X308" s="449"/>
      <c r="Y308" s="449"/>
      <c r="Z308" s="449"/>
      <c r="AZ308" s="449"/>
      <c r="BA308" s="449"/>
      <c r="BB308" s="449"/>
      <c r="BC308" s="449"/>
      <c r="BD308" s="449"/>
      <c r="BE308" s="449"/>
      <c r="BF308" s="449"/>
      <c r="BG308" s="449"/>
      <c r="BH308" s="449"/>
      <c r="BI308" s="449"/>
    </row>
    <row r="309" spans="2:61" ht="16.5" customHeight="1" x14ac:dyDescent="0.3">
      <c r="B309" s="541"/>
      <c r="E309" s="753" t="s">
        <v>1486</v>
      </c>
      <c r="F309" s="449"/>
      <c r="G309" s="449"/>
      <c r="H309" s="449"/>
      <c r="I309" s="449"/>
      <c r="J309" s="449"/>
      <c r="K309" s="449"/>
      <c r="L309" s="449"/>
      <c r="M309" s="449"/>
      <c r="N309" s="449"/>
      <c r="O309" s="449"/>
      <c r="P309" s="449"/>
      <c r="Q309" s="449"/>
      <c r="R309" s="449"/>
      <c r="S309" s="449"/>
      <c r="T309" s="449"/>
      <c r="U309" s="449"/>
      <c r="V309" s="449"/>
      <c r="W309" s="449"/>
      <c r="X309" s="449"/>
      <c r="Y309" s="449"/>
      <c r="Z309" s="449"/>
      <c r="AZ309" s="449"/>
      <c r="BA309" s="449"/>
      <c r="BB309" s="449"/>
      <c r="BC309" s="449"/>
      <c r="BD309" s="449"/>
      <c r="BE309" s="449"/>
      <c r="BF309" s="449"/>
      <c r="BG309" s="449"/>
      <c r="BH309" s="449"/>
      <c r="BI309" s="449"/>
    </row>
    <row r="310" spans="2:61" ht="16.5" customHeight="1" x14ac:dyDescent="0.3">
      <c r="B310" s="541"/>
      <c r="E310" s="754" t="s">
        <v>1490</v>
      </c>
      <c r="F310" s="449"/>
      <c r="G310" s="449"/>
      <c r="H310" s="449"/>
      <c r="I310" s="449"/>
      <c r="J310" s="449"/>
      <c r="K310" s="449"/>
      <c r="L310" s="449"/>
      <c r="M310" s="449"/>
      <c r="N310" s="449"/>
      <c r="O310" s="449"/>
      <c r="P310" s="449"/>
      <c r="Q310" s="449"/>
      <c r="R310" s="449"/>
      <c r="S310" s="449"/>
      <c r="T310" s="449"/>
      <c r="U310" s="449"/>
      <c r="V310" s="449"/>
      <c r="W310" s="449"/>
      <c r="X310" s="449"/>
      <c r="Y310" s="449"/>
      <c r="Z310" s="449"/>
      <c r="AZ310" s="449"/>
      <c r="BA310" s="449"/>
      <c r="BB310" s="449"/>
      <c r="BC310" s="449"/>
      <c r="BD310" s="449"/>
      <c r="BE310" s="449"/>
      <c r="BF310" s="449"/>
      <c r="BG310" s="449"/>
      <c r="BH310" s="449"/>
      <c r="BI310" s="449"/>
    </row>
    <row r="311" spans="2:61" ht="16.5" customHeight="1" x14ac:dyDescent="0.3">
      <c r="B311" s="541"/>
      <c r="E311" s="751" t="s">
        <v>1409</v>
      </c>
      <c r="F311" s="449"/>
      <c r="G311" s="449"/>
      <c r="H311" s="449"/>
      <c r="I311" s="449"/>
      <c r="J311" s="449"/>
      <c r="K311" s="449"/>
      <c r="L311" s="449"/>
      <c r="M311" s="449"/>
      <c r="N311" s="449"/>
      <c r="O311" s="449"/>
      <c r="P311" s="449"/>
      <c r="Q311" s="449"/>
      <c r="R311" s="449"/>
      <c r="S311" s="449"/>
      <c r="T311" s="449"/>
      <c r="U311" s="449"/>
      <c r="V311" s="449"/>
      <c r="W311" s="449"/>
      <c r="X311" s="449"/>
      <c r="Y311" s="449"/>
      <c r="Z311" s="449"/>
      <c r="AZ311" s="449"/>
      <c r="BA311" s="449"/>
      <c r="BB311" s="449"/>
      <c r="BC311" s="449"/>
      <c r="BD311" s="449"/>
      <c r="BE311" s="449"/>
      <c r="BF311" s="449"/>
      <c r="BG311" s="449"/>
      <c r="BH311" s="449"/>
      <c r="BI311" s="449"/>
    </row>
    <row r="312" spans="2:61" ht="16.5" customHeight="1" x14ac:dyDescent="0.3">
      <c r="B312" s="541"/>
      <c r="E312" s="753" t="s">
        <v>1487</v>
      </c>
      <c r="F312" s="449"/>
      <c r="G312" s="449"/>
      <c r="H312" s="449"/>
      <c r="I312" s="449"/>
      <c r="J312" s="449"/>
      <c r="K312" s="449"/>
      <c r="L312" s="449"/>
      <c r="M312" s="449"/>
      <c r="N312" s="449"/>
      <c r="O312" s="449"/>
      <c r="P312" s="449"/>
      <c r="Q312" s="449"/>
      <c r="R312" s="449"/>
      <c r="S312" s="449"/>
      <c r="T312" s="449"/>
      <c r="U312" s="449"/>
      <c r="V312" s="449"/>
      <c r="W312" s="449"/>
      <c r="X312" s="449"/>
      <c r="Y312" s="449"/>
      <c r="Z312" s="449"/>
      <c r="AZ312" s="449"/>
      <c r="BA312" s="449"/>
      <c r="BB312" s="449"/>
      <c r="BC312" s="449"/>
      <c r="BD312" s="449"/>
      <c r="BE312" s="449"/>
      <c r="BF312" s="449"/>
      <c r="BG312" s="449"/>
      <c r="BH312" s="449"/>
      <c r="BI312" s="449"/>
    </row>
    <row r="313" spans="2:61" ht="16.5" customHeight="1" x14ac:dyDescent="0.3">
      <c r="B313" s="541"/>
      <c r="E313" s="726" t="s">
        <v>1431</v>
      </c>
      <c r="F313" s="449"/>
      <c r="G313" s="449"/>
      <c r="H313" s="449"/>
      <c r="I313" s="449"/>
      <c r="J313" s="449"/>
      <c r="K313" s="449"/>
      <c r="L313" s="449"/>
      <c r="M313" s="449"/>
      <c r="N313" s="449"/>
      <c r="O313" s="449"/>
      <c r="P313" s="449"/>
      <c r="Q313" s="449"/>
      <c r="R313" s="449"/>
      <c r="S313" s="449"/>
      <c r="T313" s="449"/>
      <c r="U313" s="449"/>
      <c r="V313" s="449"/>
      <c r="W313" s="449"/>
      <c r="X313" s="449"/>
      <c r="Y313" s="449"/>
      <c r="Z313" s="449"/>
      <c r="AZ313" s="449"/>
      <c r="BA313" s="449"/>
      <c r="BB313" s="449"/>
      <c r="BC313" s="449"/>
      <c r="BD313" s="449"/>
      <c r="BE313" s="449"/>
      <c r="BF313" s="449"/>
      <c r="BG313" s="449"/>
      <c r="BH313" s="449"/>
      <c r="BI313" s="449"/>
    </row>
    <row r="314" spans="2:61" ht="16.5" customHeight="1" x14ac:dyDescent="0.3">
      <c r="B314" s="541"/>
      <c r="E314" s="753" t="s">
        <v>896</v>
      </c>
      <c r="F314" s="449"/>
      <c r="G314" s="449"/>
      <c r="H314" s="449"/>
      <c r="I314" s="449"/>
      <c r="J314" s="449"/>
      <c r="K314" s="449"/>
      <c r="L314" s="449"/>
      <c r="M314" s="449"/>
      <c r="N314" s="449"/>
      <c r="O314" s="449"/>
      <c r="P314" s="449"/>
      <c r="Q314" s="449"/>
      <c r="R314" s="449"/>
      <c r="S314" s="449"/>
      <c r="T314" s="449"/>
      <c r="U314" s="449"/>
      <c r="V314" s="449"/>
      <c r="W314" s="449"/>
      <c r="X314" s="449"/>
      <c r="Y314" s="449"/>
      <c r="Z314" s="449"/>
      <c r="AZ314" s="449"/>
      <c r="BA314" s="449"/>
      <c r="BB314" s="449"/>
      <c r="BC314" s="449"/>
      <c r="BD314" s="449"/>
      <c r="BE314" s="449"/>
      <c r="BF314" s="449"/>
      <c r="BG314" s="449"/>
      <c r="BH314" s="449"/>
      <c r="BI314" s="449"/>
    </row>
    <row r="315" spans="2:61" ht="16.5" customHeight="1" x14ac:dyDescent="0.3">
      <c r="B315" s="541"/>
      <c r="E315" s="726" t="s">
        <v>1431</v>
      </c>
      <c r="F315" s="449"/>
      <c r="G315" s="449"/>
      <c r="H315" s="449"/>
      <c r="I315" s="449"/>
      <c r="J315" s="449"/>
      <c r="K315" s="449"/>
      <c r="L315" s="449"/>
      <c r="M315" s="449"/>
      <c r="N315" s="449"/>
      <c r="O315" s="449"/>
      <c r="P315" s="449"/>
      <c r="Q315" s="449"/>
      <c r="R315" s="449"/>
      <c r="S315" s="449"/>
      <c r="T315" s="449"/>
      <c r="U315" s="449"/>
      <c r="V315" s="449"/>
      <c r="W315" s="449"/>
      <c r="X315" s="449"/>
      <c r="Y315" s="449"/>
      <c r="Z315" s="449"/>
      <c r="AZ315" s="449"/>
      <c r="BA315" s="449"/>
      <c r="BB315" s="449"/>
      <c r="BC315" s="449"/>
      <c r="BD315" s="449"/>
      <c r="BE315" s="449"/>
      <c r="BF315" s="449"/>
      <c r="BG315" s="449"/>
      <c r="BH315" s="449"/>
      <c r="BI315" s="449"/>
    </row>
    <row r="316" spans="2:61" ht="16.5" customHeight="1" x14ac:dyDescent="0.3">
      <c r="B316" s="541"/>
      <c r="E316" s="753" t="s">
        <v>895</v>
      </c>
      <c r="F316" s="449"/>
      <c r="G316" s="449"/>
      <c r="H316" s="449"/>
      <c r="I316" s="449"/>
      <c r="J316" s="449"/>
      <c r="K316" s="449"/>
      <c r="L316" s="449"/>
      <c r="M316" s="449"/>
      <c r="N316" s="449"/>
      <c r="O316" s="449"/>
      <c r="P316" s="449"/>
      <c r="Q316" s="449"/>
      <c r="R316" s="449"/>
      <c r="S316" s="449"/>
      <c r="T316" s="449"/>
      <c r="U316" s="449"/>
      <c r="V316" s="449"/>
      <c r="W316" s="449"/>
      <c r="X316" s="449"/>
      <c r="Y316" s="449"/>
      <c r="Z316" s="449"/>
      <c r="AZ316" s="449"/>
      <c r="BA316" s="449"/>
      <c r="BB316" s="449"/>
      <c r="BC316" s="449"/>
      <c r="BD316" s="449"/>
      <c r="BE316" s="449"/>
      <c r="BF316" s="449"/>
      <c r="BG316" s="449"/>
      <c r="BH316" s="449"/>
      <c r="BI316" s="449"/>
    </row>
    <row r="317" spans="2:61" ht="16.5" customHeight="1" x14ac:dyDescent="0.3">
      <c r="B317" s="541"/>
      <c r="E317" s="726" t="s">
        <v>1488</v>
      </c>
      <c r="F317" s="449"/>
      <c r="G317" s="449"/>
      <c r="H317" s="449"/>
      <c r="I317" s="449"/>
      <c r="J317" s="449"/>
      <c r="K317" s="449"/>
      <c r="L317" s="449"/>
      <c r="M317" s="449"/>
      <c r="N317" s="449"/>
      <c r="O317" s="449"/>
      <c r="P317" s="449"/>
      <c r="Q317" s="449"/>
      <c r="R317" s="449"/>
      <c r="S317" s="449"/>
      <c r="T317" s="449"/>
      <c r="U317" s="449"/>
      <c r="V317" s="449"/>
      <c r="W317" s="449"/>
      <c r="X317" s="449"/>
      <c r="Y317" s="449"/>
      <c r="Z317" s="449"/>
      <c r="AZ317" s="449"/>
      <c r="BA317" s="449"/>
      <c r="BB317" s="449"/>
      <c r="BC317" s="449"/>
      <c r="BD317" s="449"/>
      <c r="BE317" s="449"/>
      <c r="BF317" s="449"/>
      <c r="BG317" s="449"/>
      <c r="BH317" s="449"/>
      <c r="BI317" s="449"/>
    </row>
    <row r="318" spans="2:61" ht="16.5" customHeight="1" x14ac:dyDescent="0.3">
      <c r="B318" s="541"/>
      <c r="E318" s="752" t="s">
        <v>1409</v>
      </c>
      <c r="F318" s="449"/>
      <c r="G318" s="449"/>
      <c r="H318" s="449"/>
      <c r="I318" s="449"/>
      <c r="J318" s="449"/>
      <c r="K318" s="449"/>
      <c r="L318" s="449"/>
      <c r="M318" s="449"/>
      <c r="N318" s="449"/>
      <c r="O318" s="449"/>
      <c r="P318" s="449"/>
      <c r="Q318" s="449"/>
      <c r="R318" s="449"/>
      <c r="S318" s="449"/>
      <c r="T318" s="449"/>
      <c r="U318" s="449"/>
      <c r="V318" s="449"/>
      <c r="W318" s="449"/>
      <c r="X318" s="449"/>
      <c r="Y318" s="449"/>
      <c r="Z318" s="449"/>
      <c r="AZ318" s="449"/>
      <c r="BA318" s="449"/>
      <c r="BB318" s="449"/>
      <c r="BC318" s="449"/>
      <c r="BD318" s="449"/>
      <c r="BE318" s="449"/>
      <c r="BF318" s="449"/>
      <c r="BG318" s="449"/>
      <c r="BH318" s="449"/>
      <c r="BI318" s="449"/>
    </row>
    <row r="319" spans="2:61" ht="16.5" customHeight="1" x14ac:dyDescent="0.3">
      <c r="B319" s="541"/>
      <c r="E319" s="754" t="s">
        <v>1538</v>
      </c>
      <c r="F319" s="449"/>
      <c r="G319" s="449"/>
      <c r="H319" s="449"/>
      <c r="I319" s="449"/>
      <c r="J319" s="449"/>
      <c r="K319" s="449"/>
      <c r="L319" s="449"/>
      <c r="M319" s="449"/>
      <c r="N319" s="449"/>
      <c r="O319" s="449"/>
      <c r="P319" s="449"/>
      <c r="Q319" s="449"/>
      <c r="R319" s="449"/>
      <c r="S319" s="449"/>
      <c r="T319" s="449"/>
      <c r="U319" s="449"/>
      <c r="V319" s="449"/>
      <c r="W319" s="449"/>
      <c r="X319" s="449"/>
      <c r="Y319" s="449"/>
      <c r="Z319" s="449"/>
      <c r="AZ319" s="449"/>
      <c r="BA319" s="449"/>
      <c r="BB319" s="449"/>
      <c r="BC319" s="449"/>
      <c r="BD319" s="449"/>
      <c r="BE319" s="449"/>
      <c r="BF319" s="449"/>
      <c r="BG319" s="449"/>
      <c r="BH319" s="449"/>
      <c r="BI319" s="449"/>
    </row>
    <row r="320" spans="2:61" ht="16.5" customHeight="1" x14ac:dyDescent="0.3">
      <c r="B320" s="541"/>
      <c r="E320" s="751" t="s">
        <v>1415</v>
      </c>
      <c r="F320" s="449"/>
      <c r="G320" s="449"/>
      <c r="H320" s="449"/>
      <c r="I320" s="449"/>
      <c r="J320" s="449"/>
      <c r="K320" s="449"/>
      <c r="L320" s="449"/>
      <c r="M320" s="449"/>
      <c r="N320" s="449"/>
      <c r="O320" s="449"/>
      <c r="P320" s="449"/>
      <c r="Q320" s="449"/>
      <c r="R320" s="449"/>
      <c r="S320" s="449"/>
      <c r="T320" s="449"/>
      <c r="U320" s="449"/>
      <c r="V320" s="449"/>
      <c r="W320" s="449"/>
      <c r="X320" s="449"/>
      <c r="Y320" s="449"/>
      <c r="Z320" s="449"/>
      <c r="AZ320" s="449"/>
      <c r="BA320" s="449"/>
      <c r="BB320" s="449"/>
      <c r="BC320" s="449"/>
      <c r="BD320" s="449"/>
      <c r="BE320" s="449"/>
      <c r="BF320" s="449"/>
      <c r="BG320" s="449"/>
      <c r="BH320" s="449"/>
      <c r="BI320" s="449"/>
    </row>
    <row r="321" spans="2:61" ht="16.5" customHeight="1" x14ac:dyDescent="0.3">
      <c r="B321" s="541"/>
      <c r="E321" s="449"/>
      <c r="F321" s="449"/>
      <c r="G321" s="449"/>
      <c r="H321" s="449"/>
      <c r="I321" s="449"/>
      <c r="J321" s="449"/>
      <c r="K321" s="449"/>
      <c r="L321" s="449"/>
      <c r="M321" s="449"/>
      <c r="N321" s="449"/>
      <c r="O321" s="449"/>
      <c r="P321" s="449"/>
      <c r="Q321" s="449"/>
      <c r="R321" s="449"/>
      <c r="S321" s="449"/>
      <c r="T321" s="449"/>
      <c r="U321" s="449"/>
      <c r="V321" s="449"/>
      <c r="W321" s="449"/>
      <c r="X321" s="449"/>
      <c r="Y321" s="449"/>
      <c r="Z321" s="449"/>
      <c r="AZ321" s="449"/>
      <c r="BA321" s="449"/>
      <c r="BB321" s="449"/>
      <c r="BC321" s="449"/>
      <c r="BD321" s="449"/>
      <c r="BE321" s="449"/>
      <c r="BF321" s="449"/>
      <c r="BG321" s="449"/>
      <c r="BH321" s="449"/>
      <c r="BI321" s="449"/>
    </row>
    <row r="322" spans="2:61" ht="16.5" customHeight="1" x14ac:dyDescent="0.3">
      <c r="B322" s="541"/>
      <c r="E322" s="729" t="s">
        <v>1244</v>
      </c>
      <c r="F322" s="449"/>
      <c r="G322" s="449"/>
      <c r="H322" s="449"/>
      <c r="I322" s="449"/>
      <c r="J322" s="449"/>
      <c r="K322" s="449"/>
      <c r="L322" s="449"/>
      <c r="M322" s="449"/>
      <c r="N322" s="449"/>
      <c r="O322" s="449"/>
      <c r="P322" s="449"/>
      <c r="Q322" s="449"/>
      <c r="R322" s="449"/>
      <c r="S322" s="449"/>
      <c r="T322" s="449"/>
      <c r="U322" s="449"/>
      <c r="V322" s="449"/>
      <c r="W322" s="449"/>
      <c r="X322" s="449"/>
      <c r="Y322" s="449"/>
      <c r="Z322" s="449"/>
      <c r="AZ322" s="449"/>
      <c r="BA322" s="449"/>
      <c r="BB322" s="449"/>
      <c r="BC322" s="449"/>
      <c r="BD322" s="449"/>
      <c r="BE322" s="449"/>
      <c r="BF322" s="449"/>
      <c r="BG322" s="449"/>
      <c r="BH322" s="449"/>
      <c r="BI322" s="449"/>
    </row>
    <row r="323" spans="2:61" ht="16.5" customHeight="1" x14ac:dyDescent="0.3">
      <c r="B323" s="541"/>
      <c r="E323" s="449"/>
      <c r="F323" s="449"/>
      <c r="G323" s="1063">
        <v>2007</v>
      </c>
      <c r="H323" s="1064"/>
      <c r="I323" s="1065"/>
      <c r="J323" s="1063">
        <v>2008</v>
      </c>
      <c r="K323" s="1064"/>
      <c r="L323" s="1065"/>
      <c r="M323" s="1063">
        <v>2009</v>
      </c>
      <c r="N323" s="1064"/>
      <c r="O323" s="1065"/>
      <c r="P323" s="1063">
        <v>2010</v>
      </c>
      <c r="Q323" s="1064"/>
      <c r="R323" s="1065"/>
      <c r="S323" s="1063">
        <v>2011</v>
      </c>
      <c r="T323" s="1064"/>
      <c r="U323" s="1065"/>
      <c r="V323" s="1063">
        <v>2012</v>
      </c>
      <c r="W323" s="1064"/>
      <c r="X323" s="1065"/>
      <c r="Y323" s="1063">
        <v>2013</v>
      </c>
      <c r="Z323" s="1064"/>
      <c r="AA323" s="1065"/>
      <c r="AB323" s="1063">
        <v>2014</v>
      </c>
      <c r="AC323" s="1064"/>
      <c r="AD323" s="1065"/>
      <c r="AE323" s="1063">
        <v>2015</v>
      </c>
      <c r="AF323" s="1064"/>
      <c r="AG323" s="1065"/>
      <c r="AH323" s="1063">
        <v>2016</v>
      </c>
      <c r="AI323" s="1064"/>
      <c r="AJ323" s="1065"/>
      <c r="AK323" s="1063">
        <v>2017</v>
      </c>
      <c r="AL323" s="1064"/>
      <c r="AM323" s="1065"/>
      <c r="AN323" s="1063">
        <v>2018</v>
      </c>
      <c r="AO323" s="1064"/>
      <c r="AP323" s="1065"/>
      <c r="AQ323" s="1063">
        <v>2019</v>
      </c>
      <c r="AR323" s="1064"/>
      <c r="AS323" s="1065"/>
      <c r="AT323" s="1063">
        <v>2020</v>
      </c>
      <c r="AU323" s="1064"/>
      <c r="AV323" s="1065"/>
      <c r="AW323" s="1063">
        <v>2021</v>
      </c>
      <c r="AX323" s="1064"/>
      <c r="AY323" s="1065"/>
      <c r="AZ323" s="1063">
        <v>2022</v>
      </c>
      <c r="BA323" s="1064"/>
      <c r="BB323" s="1065"/>
      <c r="BC323" s="449"/>
      <c r="BD323" s="449"/>
      <c r="BE323" s="449"/>
      <c r="BF323" s="449"/>
      <c r="BG323" s="449"/>
      <c r="BH323" s="449"/>
      <c r="BI323" s="449"/>
    </row>
    <row r="324" spans="2:61" ht="16.5" customHeight="1" x14ac:dyDescent="0.3">
      <c r="B324" s="541"/>
      <c r="E324" s="449"/>
      <c r="F324" s="449"/>
      <c r="G324" s="790" t="s">
        <v>1241</v>
      </c>
      <c r="H324" s="790" t="s">
        <v>1242</v>
      </c>
      <c r="I324" s="790" t="s">
        <v>1243</v>
      </c>
      <c r="J324" s="790" t="s">
        <v>1241</v>
      </c>
      <c r="K324" s="790" t="s">
        <v>1242</v>
      </c>
      <c r="L324" s="790" t="s">
        <v>1243</v>
      </c>
      <c r="M324" s="790" t="s">
        <v>1241</v>
      </c>
      <c r="N324" s="790" t="s">
        <v>1242</v>
      </c>
      <c r="O324" s="790" t="s">
        <v>1243</v>
      </c>
      <c r="P324" s="790" t="s">
        <v>1241</v>
      </c>
      <c r="Q324" s="790" t="s">
        <v>1242</v>
      </c>
      <c r="R324" s="790" t="s">
        <v>1243</v>
      </c>
      <c r="S324" s="790" t="s">
        <v>1241</v>
      </c>
      <c r="T324" s="790" t="s">
        <v>1242</v>
      </c>
      <c r="U324" s="790" t="s">
        <v>1243</v>
      </c>
      <c r="V324" s="790" t="s">
        <v>1241</v>
      </c>
      <c r="W324" s="790" t="s">
        <v>1242</v>
      </c>
      <c r="X324" s="790" t="s">
        <v>1243</v>
      </c>
      <c r="Y324" s="790" t="s">
        <v>1241</v>
      </c>
      <c r="Z324" s="790" t="s">
        <v>1242</v>
      </c>
      <c r="AA324" s="790" t="s">
        <v>1243</v>
      </c>
      <c r="AB324" s="790" t="s">
        <v>1241</v>
      </c>
      <c r="AC324" s="790" t="s">
        <v>1242</v>
      </c>
      <c r="AD324" s="790" t="s">
        <v>1243</v>
      </c>
      <c r="AE324" s="790" t="s">
        <v>1241</v>
      </c>
      <c r="AF324" s="790" t="s">
        <v>1242</v>
      </c>
      <c r="AG324" s="790" t="s">
        <v>1243</v>
      </c>
      <c r="AH324" s="790" t="s">
        <v>1241</v>
      </c>
      <c r="AI324" s="790" t="s">
        <v>1242</v>
      </c>
      <c r="AJ324" s="790" t="s">
        <v>1243</v>
      </c>
      <c r="AK324" s="790" t="s">
        <v>1241</v>
      </c>
      <c r="AL324" s="790" t="s">
        <v>1242</v>
      </c>
      <c r="AM324" s="790" t="s">
        <v>1243</v>
      </c>
      <c r="AN324" s="790" t="s">
        <v>1241</v>
      </c>
      <c r="AO324" s="790" t="s">
        <v>1242</v>
      </c>
      <c r="AP324" s="790" t="s">
        <v>1243</v>
      </c>
      <c r="AQ324" s="790" t="s">
        <v>1241</v>
      </c>
      <c r="AR324" s="790" t="s">
        <v>1242</v>
      </c>
      <c r="AS324" s="790" t="s">
        <v>1243</v>
      </c>
      <c r="AT324" s="790" t="s">
        <v>1241</v>
      </c>
      <c r="AU324" s="790" t="s">
        <v>1242</v>
      </c>
      <c r="AV324" s="790" t="s">
        <v>1243</v>
      </c>
      <c r="AW324" s="790" t="s">
        <v>1241</v>
      </c>
      <c r="AX324" s="790" t="s">
        <v>1242</v>
      </c>
      <c r="AY324" s="790" t="s">
        <v>1243</v>
      </c>
      <c r="AZ324" s="790" t="s">
        <v>1241</v>
      </c>
      <c r="BA324" s="790" t="s">
        <v>1242</v>
      </c>
      <c r="BB324" s="790" t="s">
        <v>1243</v>
      </c>
      <c r="BC324" s="449"/>
      <c r="BD324" s="449"/>
      <c r="BE324" s="449"/>
      <c r="BF324" s="449"/>
      <c r="BG324" s="449"/>
      <c r="BH324" s="449"/>
      <c r="BI324" s="449"/>
    </row>
    <row r="325" spans="2:61" ht="16.5" customHeight="1" x14ac:dyDescent="0.3">
      <c r="B325" s="541"/>
      <c r="E325" s="305" t="s">
        <v>517</v>
      </c>
      <c r="F325" s="304" t="s">
        <v>702</v>
      </c>
      <c r="G325" s="390">
        <v>2.67</v>
      </c>
      <c r="H325" s="390">
        <v>7.5999999999999998E-2</v>
      </c>
      <c r="I325" s="390">
        <v>0.114</v>
      </c>
      <c r="J325" s="390">
        <v>2.67</v>
      </c>
      <c r="K325" s="390">
        <v>7.0000000000000007E-2</v>
      </c>
      <c r="L325" s="390">
        <v>0.115</v>
      </c>
      <c r="M325" s="390">
        <v>2.67</v>
      </c>
      <c r="N325" s="390">
        <v>6.5000000000000002E-2</v>
      </c>
      <c r="O325" s="390">
        <v>0.115</v>
      </c>
      <c r="P325" s="390">
        <v>2.67</v>
      </c>
      <c r="Q325" s="390">
        <v>6.0999999999999999E-2</v>
      </c>
      <c r="R325" s="390">
        <v>0.115</v>
      </c>
      <c r="S325" s="390">
        <v>2.67</v>
      </c>
      <c r="T325" s="390">
        <v>5.7000000000000002E-2</v>
      </c>
      <c r="U325" s="390">
        <v>0.11600000000000001</v>
      </c>
      <c r="V325" s="390">
        <v>2.67</v>
      </c>
      <c r="W325" s="390">
        <v>5.2999999999999999E-2</v>
      </c>
      <c r="X325" s="390">
        <v>0.11600000000000001</v>
      </c>
      <c r="Y325" s="390">
        <v>2.67</v>
      </c>
      <c r="Z325" s="390">
        <v>4.8000000000000001E-2</v>
      </c>
      <c r="AA325" s="390">
        <v>0.11600000000000001</v>
      </c>
      <c r="AB325" s="390">
        <v>2.67</v>
      </c>
      <c r="AC325" s="390">
        <v>4.3999999999999997E-2</v>
      </c>
      <c r="AD325" s="390">
        <v>0.11600000000000001</v>
      </c>
      <c r="AE325" s="390">
        <v>2.67</v>
      </c>
      <c r="AF325" s="390">
        <v>4.1000000000000002E-2</v>
      </c>
      <c r="AG325" s="390">
        <v>0.11600000000000001</v>
      </c>
      <c r="AH325" s="390">
        <v>2.67</v>
      </c>
      <c r="AI325" s="390">
        <v>3.7999999999999999E-2</v>
      </c>
      <c r="AJ325" s="390">
        <v>0.11700000000000001</v>
      </c>
      <c r="AK325" s="390">
        <v>2.67</v>
      </c>
      <c r="AL325" s="390">
        <v>3.5000000000000003E-2</v>
      </c>
      <c r="AM325" s="390">
        <v>0.11700000000000001</v>
      </c>
      <c r="AN325" s="390">
        <v>2.67</v>
      </c>
      <c r="AO325" s="390">
        <v>3.2000000000000001E-2</v>
      </c>
      <c r="AP325" s="390">
        <v>0.11700000000000001</v>
      </c>
      <c r="AQ325" s="390">
        <v>2.67</v>
      </c>
      <c r="AR325" s="390">
        <v>3.2000000000000001E-2</v>
      </c>
      <c r="AS325" s="390">
        <v>0.11700000000000001</v>
      </c>
      <c r="AT325" s="390">
        <v>2.67</v>
      </c>
      <c r="AU325" s="390">
        <v>2.7E-2</v>
      </c>
      <c r="AV325" s="390">
        <v>0.11700000000000001</v>
      </c>
      <c r="AW325" s="390">
        <v>2.67</v>
      </c>
      <c r="AX325" s="390">
        <v>2.5000000000000001E-2</v>
      </c>
      <c r="AY325" s="390">
        <v>0.11700000000000001</v>
      </c>
      <c r="AZ325" s="390">
        <v>2.67</v>
      </c>
      <c r="BA325" s="390">
        <v>2.5000000000000001E-2</v>
      </c>
      <c r="BB325" s="390">
        <v>0.11700000000000001</v>
      </c>
      <c r="BC325" s="449"/>
      <c r="BD325" s="449"/>
      <c r="BE325" s="449"/>
      <c r="BF325" s="449"/>
      <c r="BG325" s="449"/>
      <c r="BH325" s="449"/>
      <c r="BI325" s="449"/>
    </row>
    <row r="326" spans="2:61" ht="16.5" customHeight="1" x14ac:dyDescent="0.3">
      <c r="B326" s="541"/>
      <c r="E326" s="387"/>
      <c r="F326" s="304" t="s">
        <v>703</v>
      </c>
      <c r="G326" s="390">
        <v>2.67</v>
      </c>
      <c r="H326" s="390">
        <v>4.7E-2</v>
      </c>
      <c r="I326" s="390">
        <v>0.11700000000000001</v>
      </c>
      <c r="J326" s="390">
        <v>2.67</v>
      </c>
      <c r="K326" s="390">
        <v>4.3999999999999997E-2</v>
      </c>
      <c r="L326" s="390">
        <v>0.11700000000000001</v>
      </c>
      <c r="M326" s="390">
        <v>2.67</v>
      </c>
      <c r="N326" s="390">
        <v>0.04</v>
      </c>
      <c r="O326" s="390">
        <v>0.11700000000000001</v>
      </c>
      <c r="P326" s="390">
        <v>2.67</v>
      </c>
      <c r="Q326" s="390">
        <v>3.6999999999999998E-2</v>
      </c>
      <c r="R326" s="390">
        <v>0.11700000000000001</v>
      </c>
      <c r="S326" s="390">
        <v>2.67</v>
      </c>
      <c r="T326" s="390">
        <v>3.5000000000000003E-2</v>
      </c>
      <c r="U326" s="390">
        <v>0.11700000000000001</v>
      </c>
      <c r="V326" s="390">
        <v>2.67</v>
      </c>
      <c r="W326" s="390">
        <v>3.3000000000000002E-2</v>
      </c>
      <c r="X326" s="390">
        <v>0.11700000000000001</v>
      </c>
      <c r="Y326" s="390">
        <v>2.67</v>
      </c>
      <c r="Z326" s="390">
        <v>0.03</v>
      </c>
      <c r="AA326" s="390">
        <v>0.11700000000000001</v>
      </c>
      <c r="AB326" s="390">
        <v>2.67</v>
      </c>
      <c r="AC326" s="390">
        <v>2.7E-2</v>
      </c>
      <c r="AD326" s="390">
        <v>0.11700000000000001</v>
      </c>
      <c r="AE326" s="390">
        <v>2.67</v>
      </c>
      <c r="AF326" s="390">
        <v>2.4E-2</v>
      </c>
      <c r="AG326" s="390">
        <v>0.11700000000000001</v>
      </c>
      <c r="AH326" s="390">
        <v>2.67</v>
      </c>
      <c r="AI326" s="390">
        <v>2.1000000000000001E-2</v>
      </c>
      <c r="AJ326" s="390">
        <v>0.11700000000000001</v>
      </c>
      <c r="AK326" s="390">
        <v>2.67</v>
      </c>
      <c r="AL326" s="390">
        <v>1.7999999999999999E-2</v>
      </c>
      <c r="AM326" s="390">
        <v>0.11700000000000001</v>
      </c>
      <c r="AN326" s="390">
        <v>2.67</v>
      </c>
      <c r="AO326" s="390">
        <v>1.7000000000000001E-2</v>
      </c>
      <c r="AP326" s="390">
        <v>0.11700000000000001</v>
      </c>
      <c r="AQ326" s="390">
        <v>2.67</v>
      </c>
      <c r="AR326" s="390">
        <v>1.4999999999999999E-2</v>
      </c>
      <c r="AS326" s="390">
        <v>0.11700000000000001</v>
      </c>
      <c r="AT326" s="390">
        <v>2.67</v>
      </c>
      <c r="AU326" s="390">
        <v>1.4E-2</v>
      </c>
      <c r="AV326" s="390">
        <v>0.11700000000000001</v>
      </c>
      <c r="AW326" s="390">
        <v>2.67</v>
      </c>
      <c r="AX326" s="390">
        <v>1.2999999999999999E-2</v>
      </c>
      <c r="AY326" s="390">
        <v>0.11700000000000001</v>
      </c>
      <c r="AZ326" s="390">
        <v>2.67</v>
      </c>
      <c r="BA326" s="390">
        <v>1.2999999999999999E-2</v>
      </c>
      <c r="BB326" s="390">
        <v>0.11700000000000001</v>
      </c>
      <c r="BC326" s="449"/>
      <c r="BD326" s="449"/>
      <c r="BE326" s="449"/>
      <c r="BF326" s="449"/>
      <c r="BG326" s="449"/>
      <c r="BH326" s="449"/>
      <c r="BI326" s="449"/>
    </row>
    <row r="327" spans="2:61" ht="16.5" customHeight="1" x14ac:dyDescent="0.3">
      <c r="B327" s="541"/>
      <c r="E327" s="388"/>
      <c r="F327" s="304" t="s">
        <v>704</v>
      </c>
      <c r="G327" s="390">
        <v>2.67</v>
      </c>
      <c r="H327" s="390">
        <v>7.0999999999999994E-2</v>
      </c>
      <c r="I327" s="390">
        <v>0.115</v>
      </c>
      <c r="J327" s="390">
        <v>2.67</v>
      </c>
      <c r="K327" s="390">
        <v>6.3E-2</v>
      </c>
      <c r="L327" s="390">
        <v>0.115</v>
      </c>
      <c r="M327" s="390">
        <v>2.67</v>
      </c>
      <c r="N327" s="390">
        <v>5.6000000000000001E-2</v>
      </c>
      <c r="O327" s="390">
        <v>0.115</v>
      </c>
      <c r="P327" s="390">
        <v>2.67</v>
      </c>
      <c r="Q327" s="390">
        <v>5.1999999999999998E-2</v>
      </c>
      <c r="R327" s="390">
        <v>0.115</v>
      </c>
      <c r="S327" s="390">
        <v>2.67</v>
      </c>
      <c r="T327" s="390">
        <v>4.9000000000000002E-2</v>
      </c>
      <c r="U327" s="390">
        <v>0.115</v>
      </c>
      <c r="V327" s="390">
        <v>2.67</v>
      </c>
      <c r="W327" s="390">
        <v>4.7E-2</v>
      </c>
      <c r="X327" s="390">
        <v>0.115</v>
      </c>
      <c r="Y327" s="390">
        <v>2.67</v>
      </c>
      <c r="Z327" s="390">
        <v>4.3999999999999997E-2</v>
      </c>
      <c r="AA327" s="390">
        <v>0.115</v>
      </c>
      <c r="AB327" s="390">
        <v>2.67</v>
      </c>
      <c r="AC327" s="390">
        <v>4.1000000000000002E-2</v>
      </c>
      <c r="AD327" s="390">
        <v>0.115</v>
      </c>
      <c r="AE327" s="390">
        <v>2.67</v>
      </c>
      <c r="AF327" s="390">
        <v>3.6999999999999998E-2</v>
      </c>
      <c r="AG327" s="390">
        <v>0.115</v>
      </c>
      <c r="AH327" s="390">
        <v>2.67</v>
      </c>
      <c r="AI327" s="390">
        <v>3.4000000000000002E-2</v>
      </c>
      <c r="AJ327" s="390">
        <v>0.115</v>
      </c>
      <c r="AK327" s="390">
        <v>2.67</v>
      </c>
      <c r="AL327" s="390">
        <v>3.2000000000000001E-2</v>
      </c>
      <c r="AM327" s="390">
        <v>0.115</v>
      </c>
      <c r="AN327" s="390">
        <v>2.67</v>
      </c>
      <c r="AO327" s="390">
        <v>2.8000000000000001E-2</v>
      </c>
      <c r="AP327" s="390">
        <v>0.115</v>
      </c>
      <c r="AQ327" s="390">
        <v>2.67</v>
      </c>
      <c r="AR327" s="390">
        <v>2.5999999999999999E-2</v>
      </c>
      <c r="AS327" s="390">
        <v>0.115</v>
      </c>
      <c r="AT327" s="390">
        <v>2.67</v>
      </c>
      <c r="AU327" s="390">
        <v>2.4E-2</v>
      </c>
      <c r="AV327" s="390">
        <v>0.115</v>
      </c>
      <c r="AW327" s="390">
        <v>2.67</v>
      </c>
      <c r="AX327" s="390">
        <v>2.1999999999999999E-2</v>
      </c>
      <c r="AY327" s="390">
        <v>0.115</v>
      </c>
      <c r="AZ327" s="390">
        <v>2.67</v>
      </c>
      <c r="BA327" s="390">
        <v>2.1999999999999999E-2</v>
      </c>
      <c r="BB327" s="390">
        <v>0.115</v>
      </c>
      <c r="BC327" s="449"/>
      <c r="BD327" s="449"/>
      <c r="BE327" s="449"/>
      <c r="BF327" s="449"/>
      <c r="BG327" s="449"/>
      <c r="BH327" s="449"/>
      <c r="BI327" s="449"/>
    </row>
    <row r="328" spans="2:61" ht="16.5" customHeight="1" x14ac:dyDescent="0.3">
      <c r="B328" s="541"/>
      <c r="E328" s="305" t="s">
        <v>696</v>
      </c>
      <c r="F328" s="304" t="s">
        <v>702</v>
      </c>
      <c r="G328" s="390">
        <v>2.645</v>
      </c>
      <c r="H328" s="390">
        <v>7.4999999999999997E-2</v>
      </c>
      <c r="I328" s="390">
        <v>0.113</v>
      </c>
      <c r="J328" s="390">
        <v>2.645</v>
      </c>
      <c r="K328" s="390">
        <v>7.0000000000000007E-2</v>
      </c>
      <c r="L328" s="390">
        <v>0.114</v>
      </c>
      <c r="M328" s="390">
        <v>2.645</v>
      </c>
      <c r="N328" s="390">
        <v>6.5000000000000002E-2</v>
      </c>
      <c r="O328" s="390">
        <v>0.114</v>
      </c>
      <c r="P328" s="390">
        <v>2.645</v>
      </c>
      <c r="Q328" s="390">
        <v>0.06</v>
      </c>
      <c r="R328" s="390">
        <v>0.114</v>
      </c>
      <c r="S328" s="390">
        <v>2.4940000000000002</v>
      </c>
      <c r="T328" s="390">
        <v>5.6000000000000001E-2</v>
      </c>
      <c r="U328" s="390">
        <v>0.115</v>
      </c>
      <c r="V328" s="390">
        <v>2.4689999999999999</v>
      </c>
      <c r="W328" s="390">
        <v>5.1999999999999998E-2</v>
      </c>
      <c r="X328" s="390">
        <v>0.115</v>
      </c>
      <c r="Y328" s="390">
        <v>2.5419999999999998</v>
      </c>
      <c r="Z328" s="390">
        <v>4.8000000000000001E-2</v>
      </c>
      <c r="AA328" s="390">
        <v>0.115</v>
      </c>
      <c r="AB328" s="390">
        <v>2.5419999999999998</v>
      </c>
      <c r="AC328" s="390">
        <v>4.3999999999999997E-2</v>
      </c>
      <c r="AD328" s="390">
        <v>0.115</v>
      </c>
      <c r="AE328" s="390">
        <v>2.5419999999999998</v>
      </c>
      <c r="AF328" s="390">
        <v>0.04</v>
      </c>
      <c r="AG328" s="390">
        <v>0.115</v>
      </c>
      <c r="AH328" s="390">
        <v>2.5369999999999999</v>
      </c>
      <c r="AI328" s="390">
        <v>3.6999999999999998E-2</v>
      </c>
      <c r="AJ328" s="390">
        <v>0.115</v>
      </c>
      <c r="AK328" s="390">
        <v>2.52</v>
      </c>
      <c r="AL328" s="390">
        <v>3.4000000000000002E-2</v>
      </c>
      <c r="AM328" s="390">
        <v>0.11600000000000001</v>
      </c>
      <c r="AN328" s="390">
        <v>2.4940000000000002</v>
      </c>
      <c r="AO328" s="390">
        <v>3.2000000000000001E-2</v>
      </c>
      <c r="AP328" s="390">
        <v>0.11600000000000001</v>
      </c>
      <c r="AQ328" s="391" t="s">
        <v>139</v>
      </c>
      <c r="AR328" s="391" t="s">
        <v>139</v>
      </c>
      <c r="AS328" s="391" t="s">
        <v>139</v>
      </c>
      <c r="AT328" s="391" t="s">
        <v>139</v>
      </c>
      <c r="AU328" s="391" t="s">
        <v>139</v>
      </c>
      <c r="AV328" s="391" t="s">
        <v>139</v>
      </c>
      <c r="AW328" s="391" t="s">
        <v>139</v>
      </c>
      <c r="AX328" s="391" t="s">
        <v>139</v>
      </c>
      <c r="AY328" s="391" t="s">
        <v>139</v>
      </c>
      <c r="AZ328" s="391" t="s">
        <v>139</v>
      </c>
      <c r="BA328" s="391" t="s">
        <v>139</v>
      </c>
      <c r="BB328" s="391" t="s">
        <v>139</v>
      </c>
      <c r="BC328" s="449"/>
      <c r="BD328" s="449"/>
      <c r="BE328" s="449"/>
      <c r="BF328" s="449"/>
      <c r="BG328" s="449"/>
      <c r="BH328" s="449"/>
      <c r="BI328" s="449"/>
    </row>
    <row r="329" spans="2:61" ht="16.5" customHeight="1" x14ac:dyDescent="0.3">
      <c r="B329" s="541"/>
      <c r="E329" s="387"/>
      <c r="F329" s="304" t="s">
        <v>703</v>
      </c>
      <c r="G329" s="390">
        <v>2.645</v>
      </c>
      <c r="H329" s="390">
        <v>4.7E-2</v>
      </c>
      <c r="I329" s="390">
        <v>0.11600000000000001</v>
      </c>
      <c r="J329" s="390">
        <v>2.645</v>
      </c>
      <c r="K329" s="390">
        <v>4.2999999999999997E-2</v>
      </c>
      <c r="L329" s="390">
        <v>0.11600000000000001</v>
      </c>
      <c r="M329" s="390">
        <v>2.645</v>
      </c>
      <c r="N329" s="390">
        <v>3.9E-2</v>
      </c>
      <c r="O329" s="390">
        <v>0.11600000000000001</v>
      </c>
      <c r="P329" s="390">
        <v>2.645</v>
      </c>
      <c r="Q329" s="390">
        <v>3.5999999999999997E-2</v>
      </c>
      <c r="R329" s="390">
        <v>0.11600000000000001</v>
      </c>
      <c r="S329" s="390">
        <v>2.4940000000000002</v>
      </c>
      <c r="T329" s="390">
        <v>3.5000000000000003E-2</v>
      </c>
      <c r="U329" s="390">
        <v>0.11600000000000001</v>
      </c>
      <c r="V329" s="390">
        <v>2.4689999999999999</v>
      </c>
      <c r="W329" s="390">
        <v>3.3000000000000002E-2</v>
      </c>
      <c r="X329" s="390">
        <v>0.11600000000000001</v>
      </c>
      <c r="Y329" s="390">
        <v>2.5419999999999998</v>
      </c>
      <c r="Z329" s="390">
        <v>0.03</v>
      </c>
      <c r="AA329" s="390">
        <v>0.11600000000000001</v>
      </c>
      <c r="AB329" s="390">
        <v>2.5419999999999998</v>
      </c>
      <c r="AC329" s="390">
        <v>2.7E-2</v>
      </c>
      <c r="AD329" s="390">
        <v>0.11600000000000001</v>
      </c>
      <c r="AE329" s="390">
        <v>2.5419999999999998</v>
      </c>
      <c r="AF329" s="390">
        <v>2.4E-2</v>
      </c>
      <c r="AG329" s="390">
        <v>0.11600000000000001</v>
      </c>
      <c r="AH329" s="390">
        <v>2.5369999999999999</v>
      </c>
      <c r="AI329" s="390">
        <v>2.1000000000000001E-2</v>
      </c>
      <c r="AJ329" s="390">
        <v>0.11600000000000001</v>
      </c>
      <c r="AK329" s="390">
        <v>2.52</v>
      </c>
      <c r="AL329" s="390">
        <v>1.7999999999999999E-2</v>
      </c>
      <c r="AM329" s="390">
        <v>0.11600000000000001</v>
      </c>
      <c r="AN329" s="390">
        <v>2.4940000000000002</v>
      </c>
      <c r="AO329" s="390">
        <v>1.6E-2</v>
      </c>
      <c r="AP329" s="390">
        <v>0.11600000000000001</v>
      </c>
      <c r="AQ329" s="391" t="s">
        <v>139</v>
      </c>
      <c r="AR329" s="391" t="s">
        <v>139</v>
      </c>
      <c r="AS329" s="391" t="s">
        <v>139</v>
      </c>
      <c r="AT329" s="391" t="s">
        <v>139</v>
      </c>
      <c r="AU329" s="391" t="s">
        <v>139</v>
      </c>
      <c r="AV329" s="391" t="s">
        <v>139</v>
      </c>
      <c r="AW329" s="391" t="s">
        <v>139</v>
      </c>
      <c r="AX329" s="391" t="s">
        <v>139</v>
      </c>
      <c r="AY329" s="391" t="s">
        <v>139</v>
      </c>
      <c r="AZ329" s="391" t="s">
        <v>139</v>
      </c>
      <c r="BA329" s="391" t="s">
        <v>139</v>
      </c>
      <c r="BB329" s="391" t="s">
        <v>139</v>
      </c>
      <c r="BC329" s="449"/>
      <c r="BD329" s="449"/>
      <c r="BE329" s="449"/>
      <c r="BF329" s="449"/>
      <c r="BG329" s="449"/>
      <c r="BH329" s="449"/>
      <c r="BI329" s="449"/>
    </row>
    <row r="330" spans="2:61" ht="16.5" customHeight="1" x14ac:dyDescent="0.3">
      <c r="B330" s="541"/>
      <c r="E330" s="388"/>
      <c r="F330" s="304" t="s">
        <v>704</v>
      </c>
      <c r="G330" s="390">
        <v>2.645</v>
      </c>
      <c r="H330" s="390">
        <v>7.0999999999999994E-2</v>
      </c>
      <c r="I330" s="390">
        <v>0.114</v>
      </c>
      <c r="J330" s="390">
        <v>2.645</v>
      </c>
      <c r="K330" s="390">
        <v>6.2E-2</v>
      </c>
      <c r="L330" s="390">
        <v>0.114</v>
      </c>
      <c r="M330" s="390">
        <v>2.645</v>
      </c>
      <c r="N330" s="390">
        <v>5.5E-2</v>
      </c>
      <c r="O330" s="390">
        <v>0.114</v>
      </c>
      <c r="P330" s="390">
        <v>2.645</v>
      </c>
      <c r="Q330" s="390">
        <v>5.0999999999999997E-2</v>
      </c>
      <c r="R330" s="390">
        <v>0.114</v>
      </c>
      <c r="S330" s="390">
        <v>2.4940000000000002</v>
      </c>
      <c r="T330" s="390">
        <v>4.9000000000000002E-2</v>
      </c>
      <c r="U330" s="390">
        <v>0.114</v>
      </c>
      <c r="V330" s="390">
        <v>2.4689999999999999</v>
      </c>
      <c r="W330" s="390">
        <v>4.5999999999999999E-2</v>
      </c>
      <c r="X330" s="390">
        <v>0.114</v>
      </c>
      <c r="Y330" s="390">
        <v>2.5419999999999998</v>
      </c>
      <c r="Z330" s="390">
        <v>4.2999999999999997E-2</v>
      </c>
      <c r="AA330" s="390">
        <v>0.114</v>
      </c>
      <c r="AB330" s="390">
        <v>2.5419999999999998</v>
      </c>
      <c r="AC330" s="390">
        <v>0.04</v>
      </c>
      <c r="AD330" s="390">
        <v>0.114</v>
      </c>
      <c r="AE330" s="390">
        <v>2.5419999999999998</v>
      </c>
      <c r="AF330" s="390">
        <v>3.6999999999999998E-2</v>
      </c>
      <c r="AG330" s="390">
        <v>0.114</v>
      </c>
      <c r="AH330" s="390">
        <v>2.5369999999999999</v>
      </c>
      <c r="AI330" s="390">
        <v>3.4000000000000002E-2</v>
      </c>
      <c r="AJ330" s="390">
        <v>0.114</v>
      </c>
      <c r="AK330" s="390">
        <v>2.52</v>
      </c>
      <c r="AL330" s="390">
        <v>3.1E-2</v>
      </c>
      <c r="AM330" s="390">
        <v>0.114</v>
      </c>
      <c r="AN330" s="390">
        <v>2.4940000000000002</v>
      </c>
      <c r="AO330" s="390">
        <v>2.8000000000000001E-2</v>
      </c>
      <c r="AP330" s="390">
        <v>0.114</v>
      </c>
      <c r="AQ330" s="391" t="s">
        <v>139</v>
      </c>
      <c r="AR330" s="391" t="s">
        <v>139</v>
      </c>
      <c r="AS330" s="391" t="s">
        <v>139</v>
      </c>
      <c r="AT330" s="391" t="s">
        <v>139</v>
      </c>
      <c r="AU330" s="391" t="s">
        <v>139</v>
      </c>
      <c r="AV330" s="391" t="s">
        <v>139</v>
      </c>
      <c r="AW330" s="391" t="s">
        <v>139</v>
      </c>
      <c r="AX330" s="391" t="s">
        <v>139</v>
      </c>
      <c r="AY330" s="391" t="s">
        <v>139</v>
      </c>
      <c r="AZ330" s="391" t="s">
        <v>139</v>
      </c>
      <c r="BA330" s="391" t="s">
        <v>139</v>
      </c>
      <c r="BB330" s="391" t="s">
        <v>139</v>
      </c>
      <c r="BC330" s="449"/>
      <c r="BD330" s="449"/>
      <c r="BE330" s="449"/>
      <c r="BF330" s="449"/>
      <c r="BG330" s="449"/>
      <c r="BH330" s="449"/>
      <c r="BI330" s="449"/>
    </row>
    <row r="331" spans="2:61" ht="16.5" customHeight="1" x14ac:dyDescent="0.3">
      <c r="B331" s="541"/>
      <c r="E331" s="305" t="s">
        <v>353</v>
      </c>
      <c r="F331" s="304" t="s">
        <v>702</v>
      </c>
      <c r="G331" s="391" t="s">
        <v>139</v>
      </c>
      <c r="H331" s="391" t="s">
        <v>139</v>
      </c>
      <c r="I331" s="391" t="s">
        <v>139</v>
      </c>
      <c r="J331" s="391" t="s">
        <v>139</v>
      </c>
      <c r="K331" s="391" t="s">
        <v>139</v>
      </c>
      <c r="L331" s="391" t="s">
        <v>139</v>
      </c>
      <c r="M331" s="391" t="s">
        <v>139</v>
      </c>
      <c r="N331" s="391" t="s">
        <v>139</v>
      </c>
      <c r="O331" s="391" t="s">
        <v>139</v>
      </c>
      <c r="P331" s="391" t="s">
        <v>139</v>
      </c>
      <c r="Q331" s="391" t="s">
        <v>139</v>
      </c>
      <c r="R331" s="391" t="s">
        <v>139</v>
      </c>
      <c r="S331" s="391" t="s">
        <v>139</v>
      </c>
      <c r="T331" s="391" t="s">
        <v>139</v>
      </c>
      <c r="U331" s="391" t="s">
        <v>139</v>
      </c>
      <c r="V331" s="391" t="s">
        <v>139</v>
      </c>
      <c r="W331" s="391" t="s">
        <v>139</v>
      </c>
      <c r="X331" s="391" t="s">
        <v>139</v>
      </c>
      <c r="Y331" s="391" t="s">
        <v>139</v>
      </c>
      <c r="Z331" s="391" t="s">
        <v>139</v>
      </c>
      <c r="AA331" s="391" t="s">
        <v>139</v>
      </c>
      <c r="AB331" s="391" t="s">
        <v>139</v>
      </c>
      <c r="AC331" s="391" t="s">
        <v>139</v>
      </c>
      <c r="AD331" s="391" t="s">
        <v>139</v>
      </c>
      <c r="AE331" s="391" t="s">
        <v>139</v>
      </c>
      <c r="AF331" s="391" t="s">
        <v>139</v>
      </c>
      <c r="AG331" s="391" t="s">
        <v>139</v>
      </c>
      <c r="AH331" s="391" t="s">
        <v>139</v>
      </c>
      <c r="AI331" s="391" t="s">
        <v>139</v>
      </c>
      <c r="AJ331" s="391" t="s">
        <v>139</v>
      </c>
      <c r="AK331" s="391" t="s">
        <v>139</v>
      </c>
      <c r="AL331" s="391" t="s">
        <v>139</v>
      </c>
      <c r="AM331" s="391" t="s">
        <v>139</v>
      </c>
      <c r="AN331" s="391" t="s">
        <v>139</v>
      </c>
      <c r="AO331" s="391" t="s">
        <v>139</v>
      </c>
      <c r="AP331" s="391" t="s">
        <v>139</v>
      </c>
      <c r="AQ331" s="390">
        <v>2.4689999999999999</v>
      </c>
      <c r="AR331" s="390">
        <v>3.2000000000000001E-2</v>
      </c>
      <c r="AS331" s="390">
        <v>0.11600000000000001</v>
      </c>
      <c r="AT331" s="390">
        <v>2.4689999999999999</v>
      </c>
      <c r="AU331" s="390">
        <v>2.7E-2</v>
      </c>
      <c r="AV331" s="390">
        <v>0.11600000000000001</v>
      </c>
      <c r="AW331" s="390">
        <v>2.4689999999999999</v>
      </c>
      <c r="AX331" s="390">
        <v>2.5000000000000001E-2</v>
      </c>
      <c r="AY331" s="390">
        <v>0.11600000000000001</v>
      </c>
      <c r="AZ331" s="390">
        <v>2.4689999999999999</v>
      </c>
      <c r="BA331" s="390">
        <v>2.5000000000000001E-2</v>
      </c>
      <c r="BB331" s="390">
        <v>0.11600000000000001</v>
      </c>
      <c r="BC331" s="449"/>
      <c r="BD331" s="449"/>
      <c r="BE331" s="449"/>
      <c r="BF331" s="449"/>
      <c r="BG331" s="449"/>
      <c r="BH331" s="449"/>
      <c r="BI331" s="449"/>
    </row>
    <row r="332" spans="2:61" ht="16.5" customHeight="1" x14ac:dyDescent="0.3">
      <c r="B332" s="541"/>
      <c r="E332" s="387"/>
      <c r="F332" s="304" t="s">
        <v>703</v>
      </c>
      <c r="G332" s="391" t="s">
        <v>139</v>
      </c>
      <c r="H332" s="391" t="s">
        <v>139</v>
      </c>
      <c r="I332" s="391" t="s">
        <v>139</v>
      </c>
      <c r="J332" s="391" t="s">
        <v>139</v>
      </c>
      <c r="K332" s="391" t="s">
        <v>139</v>
      </c>
      <c r="L332" s="391" t="s">
        <v>139</v>
      </c>
      <c r="M332" s="391" t="s">
        <v>139</v>
      </c>
      <c r="N332" s="391" t="s">
        <v>139</v>
      </c>
      <c r="O332" s="391" t="s">
        <v>139</v>
      </c>
      <c r="P332" s="391" t="s">
        <v>139</v>
      </c>
      <c r="Q332" s="391" t="s">
        <v>139</v>
      </c>
      <c r="R332" s="391" t="s">
        <v>139</v>
      </c>
      <c r="S332" s="391" t="s">
        <v>139</v>
      </c>
      <c r="T332" s="391" t="s">
        <v>139</v>
      </c>
      <c r="U332" s="391" t="s">
        <v>139</v>
      </c>
      <c r="V332" s="391" t="s">
        <v>139</v>
      </c>
      <c r="W332" s="391" t="s">
        <v>139</v>
      </c>
      <c r="X332" s="391" t="s">
        <v>139</v>
      </c>
      <c r="Y332" s="391" t="s">
        <v>139</v>
      </c>
      <c r="Z332" s="391" t="s">
        <v>139</v>
      </c>
      <c r="AA332" s="391" t="s">
        <v>139</v>
      </c>
      <c r="AB332" s="391" t="s">
        <v>139</v>
      </c>
      <c r="AC332" s="391" t="s">
        <v>139</v>
      </c>
      <c r="AD332" s="391" t="s">
        <v>139</v>
      </c>
      <c r="AE332" s="391" t="s">
        <v>139</v>
      </c>
      <c r="AF332" s="391" t="s">
        <v>139</v>
      </c>
      <c r="AG332" s="391" t="s">
        <v>139</v>
      </c>
      <c r="AH332" s="391" t="s">
        <v>139</v>
      </c>
      <c r="AI332" s="391" t="s">
        <v>139</v>
      </c>
      <c r="AJ332" s="391" t="s">
        <v>139</v>
      </c>
      <c r="AK332" s="391" t="s">
        <v>139</v>
      </c>
      <c r="AL332" s="391" t="s">
        <v>139</v>
      </c>
      <c r="AM332" s="391" t="s">
        <v>139</v>
      </c>
      <c r="AN332" s="391" t="s">
        <v>139</v>
      </c>
      <c r="AO332" s="391" t="s">
        <v>139</v>
      </c>
      <c r="AP332" s="391" t="s">
        <v>139</v>
      </c>
      <c r="AQ332" s="390">
        <v>2.4689999999999999</v>
      </c>
      <c r="AR332" s="390">
        <v>1.4999999999999999E-2</v>
      </c>
      <c r="AS332" s="390">
        <v>0.11600000000000001</v>
      </c>
      <c r="AT332" s="390">
        <v>2.4689999999999999</v>
      </c>
      <c r="AU332" s="390">
        <v>1.4E-2</v>
      </c>
      <c r="AV332" s="390">
        <v>0.11600000000000001</v>
      </c>
      <c r="AW332" s="390">
        <v>2.4689999999999999</v>
      </c>
      <c r="AX332" s="390">
        <v>1.2999999999999999E-2</v>
      </c>
      <c r="AY332" s="390">
        <v>0.11600000000000001</v>
      </c>
      <c r="AZ332" s="390">
        <v>2.4689999999999999</v>
      </c>
      <c r="BA332" s="390">
        <v>1.2999999999999999E-2</v>
      </c>
      <c r="BB332" s="390">
        <v>0.11600000000000001</v>
      </c>
      <c r="BC332" s="449"/>
      <c r="BD332" s="449"/>
      <c r="BE332" s="449"/>
      <c r="BF332" s="449"/>
      <c r="BG332" s="449"/>
      <c r="BH332" s="449"/>
      <c r="BI332" s="449"/>
    </row>
    <row r="333" spans="2:61" ht="16.5" customHeight="1" x14ac:dyDescent="0.3">
      <c r="B333" s="541"/>
      <c r="E333" s="388"/>
      <c r="F333" s="304" t="s">
        <v>704</v>
      </c>
      <c r="G333" s="391" t="s">
        <v>139</v>
      </c>
      <c r="H333" s="391" t="s">
        <v>139</v>
      </c>
      <c r="I333" s="391" t="s">
        <v>139</v>
      </c>
      <c r="J333" s="391" t="s">
        <v>139</v>
      </c>
      <c r="K333" s="391" t="s">
        <v>139</v>
      </c>
      <c r="L333" s="391" t="s">
        <v>139</v>
      </c>
      <c r="M333" s="391" t="s">
        <v>139</v>
      </c>
      <c r="N333" s="391" t="s">
        <v>139</v>
      </c>
      <c r="O333" s="391" t="s">
        <v>139</v>
      </c>
      <c r="P333" s="391" t="s">
        <v>139</v>
      </c>
      <c r="Q333" s="391" t="s">
        <v>139</v>
      </c>
      <c r="R333" s="391" t="s">
        <v>139</v>
      </c>
      <c r="S333" s="391" t="s">
        <v>139</v>
      </c>
      <c r="T333" s="391" t="s">
        <v>139</v>
      </c>
      <c r="U333" s="391" t="s">
        <v>139</v>
      </c>
      <c r="V333" s="391" t="s">
        <v>139</v>
      </c>
      <c r="W333" s="391" t="s">
        <v>139</v>
      </c>
      <c r="X333" s="391" t="s">
        <v>139</v>
      </c>
      <c r="Y333" s="391" t="s">
        <v>139</v>
      </c>
      <c r="Z333" s="391" t="s">
        <v>139</v>
      </c>
      <c r="AA333" s="391" t="s">
        <v>139</v>
      </c>
      <c r="AB333" s="391" t="s">
        <v>139</v>
      </c>
      <c r="AC333" s="391" t="s">
        <v>139</v>
      </c>
      <c r="AD333" s="391" t="s">
        <v>139</v>
      </c>
      <c r="AE333" s="391" t="s">
        <v>139</v>
      </c>
      <c r="AF333" s="391" t="s">
        <v>139</v>
      </c>
      <c r="AG333" s="391" t="s">
        <v>139</v>
      </c>
      <c r="AH333" s="391" t="s">
        <v>139</v>
      </c>
      <c r="AI333" s="391" t="s">
        <v>139</v>
      </c>
      <c r="AJ333" s="391" t="s">
        <v>139</v>
      </c>
      <c r="AK333" s="391" t="s">
        <v>139</v>
      </c>
      <c r="AL333" s="391" t="s">
        <v>139</v>
      </c>
      <c r="AM333" s="391" t="s">
        <v>139</v>
      </c>
      <c r="AN333" s="391" t="s">
        <v>139</v>
      </c>
      <c r="AO333" s="391" t="s">
        <v>139</v>
      </c>
      <c r="AP333" s="391" t="s">
        <v>139</v>
      </c>
      <c r="AQ333" s="390">
        <v>2.4689999999999999</v>
      </c>
      <c r="AR333" s="390">
        <v>2.5999999999999999E-2</v>
      </c>
      <c r="AS333" s="390">
        <v>0.114</v>
      </c>
      <c r="AT333" s="390">
        <v>2.4689999999999999</v>
      </c>
      <c r="AU333" s="390">
        <v>2.4E-2</v>
      </c>
      <c r="AV333" s="390">
        <v>0.114</v>
      </c>
      <c r="AW333" s="390">
        <v>2.4689999999999999</v>
      </c>
      <c r="AX333" s="390">
        <v>2.1999999999999999E-2</v>
      </c>
      <c r="AY333" s="390">
        <v>0.114</v>
      </c>
      <c r="AZ333" s="390">
        <v>2.4689999999999999</v>
      </c>
      <c r="BA333" s="390">
        <v>2.1999999999999999E-2</v>
      </c>
      <c r="BB333" s="390">
        <v>0.114</v>
      </c>
      <c r="BC333" s="449"/>
      <c r="BD333" s="449"/>
      <c r="BE333" s="449"/>
      <c r="BF333" s="449"/>
      <c r="BG333" s="449"/>
      <c r="BH333" s="449"/>
      <c r="BI333" s="449"/>
    </row>
    <row r="334" spans="2:61" ht="16.5" customHeight="1" x14ac:dyDescent="0.3">
      <c r="B334" s="541"/>
      <c r="E334" s="305" t="s">
        <v>222</v>
      </c>
      <c r="F334" s="304" t="s">
        <v>702</v>
      </c>
      <c r="G334" s="391" t="s">
        <v>139</v>
      </c>
      <c r="H334" s="391" t="s">
        <v>139</v>
      </c>
      <c r="I334" s="391" t="s">
        <v>139</v>
      </c>
      <c r="J334" s="391" t="s">
        <v>139</v>
      </c>
      <c r="K334" s="391" t="s">
        <v>139</v>
      </c>
      <c r="L334" s="391" t="s">
        <v>139</v>
      </c>
      <c r="M334" s="391" t="s">
        <v>139</v>
      </c>
      <c r="N334" s="391" t="s">
        <v>139</v>
      </c>
      <c r="O334" s="391" t="s">
        <v>139</v>
      </c>
      <c r="P334" s="391" t="s">
        <v>139</v>
      </c>
      <c r="Q334" s="391" t="s">
        <v>139</v>
      </c>
      <c r="R334" s="391" t="s">
        <v>139</v>
      </c>
      <c r="S334" s="391" t="s">
        <v>139</v>
      </c>
      <c r="T334" s="391" t="s">
        <v>139</v>
      </c>
      <c r="U334" s="391" t="s">
        <v>139</v>
      </c>
      <c r="V334" s="391" t="s">
        <v>139</v>
      </c>
      <c r="W334" s="391" t="s">
        <v>139</v>
      </c>
      <c r="X334" s="391" t="s">
        <v>139</v>
      </c>
      <c r="Y334" s="391" t="s">
        <v>139</v>
      </c>
      <c r="Z334" s="391" t="s">
        <v>139</v>
      </c>
      <c r="AA334" s="391" t="s">
        <v>139</v>
      </c>
      <c r="AB334" s="391" t="s">
        <v>139</v>
      </c>
      <c r="AC334" s="391" t="s">
        <v>139</v>
      </c>
      <c r="AD334" s="391" t="s">
        <v>139</v>
      </c>
      <c r="AE334" s="391" t="s">
        <v>139</v>
      </c>
      <c r="AF334" s="391" t="s">
        <v>139</v>
      </c>
      <c r="AG334" s="391" t="s">
        <v>139</v>
      </c>
      <c r="AH334" s="391" t="s">
        <v>139</v>
      </c>
      <c r="AI334" s="391" t="s">
        <v>139</v>
      </c>
      <c r="AJ334" s="391" t="s">
        <v>139</v>
      </c>
      <c r="AK334" s="391" t="s">
        <v>139</v>
      </c>
      <c r="AL334" s="391" t="s">
        <v>139</v>
      </c>
      <c r="AM334" s="391" t="s">
        <v>139</v>
      </c>
      <c r="AN334" s="391" t="s">
        <v>139</v>
      </c>
      <c r="AO334" s="391" t="s">
        <v>139</v>
      </c>
      <c r="AP334" s="391" t="s">
        <v>139</v>
      </c>
      <c r="AQ334" s="390">
        <v>2.3940000000000001</v>
      </c>
      <c r="AR334" s="390">
        <v>3.2000000000000001E-2</v>
      </c>
      <c r="AS334" s="390">
        <v>0.11600000000000001</v>
      </c>
      <c r="AT334" s="390">
        <v>2.3940000000000001</v>
      </c>
      <c r="AU334" s="390">
        <v>2.7E-2</v>
      </c>
      <c r="AV334" s="390">
        <v>0.11600000000000001</v>
      </c>
      <c r="AW334" s="390">
        <v>2.3940000000000001</v>
      </c>
      <c r="AX334" s="390">
        <v>2.5000000000000001E-2</v>
      </c>
      <c r="AY334" s="390">
        <v>0.11600000000000001</v>
      </c>
      <c r="AZ334" s="390">
        <v>2.3940000000000001</v>
      </c>
      <c r="BA334" s="390">
        <v>2.5000000000000001E-2</v>
      </c>
      <c r="BB334" s="390">
        <v>0.11600000000000001</v>
      </c>
      <c r="BC334" s="449"/>
      <c r="BD334" s="449"/>
      <c r="BE334" s="449"/>
      <c r="BF334" s="449"/>
      <c r="BG334" s="449"/>
      <c r="BH334" s="449"/>
      <c r="BI334" s="449"/>
    </row>
    <row r="335" spans="2:61" ht="16.5" customHeight="1" x14ac:dyDescent="0.3">
      <c r="B335" s="541"/>
      <c r="E335" s="387"/>
      <c r="F335" s="304" t="s">
        <v>703</v>
      </c>
      <c r="G335" s="391" t="s">
        <v>139</v>
      </c>
      <c r="H335" s="391" t="s">
        <v>139</v>
      </c>
      <c r="I335" s="391" t="s">
        <v>139</v>
      </c>
      <c r="J335" s="391" t="s">
        <v>139</v>
      </c>
      <c r="K335" s="391" t="s">
        <v>139</v>
      </c>
      <c r="L335" s="391" t="s">
        <v>139</v>
      </c>
      <c r="M335" s="391" t="s">
        <v>139</v>
      </c>
      <c r="N335" s="391" t="s">
        <v>139</v>
      </c>
      <c r="O335" s="391" t="s">
        <v>139</v>
      </c>
      <c r="P335" s="391" t="s">
        <v>139</v>
      </c>
      <c r="Q335" s="391" t="s">
        <v>139</v>
      </c>
      <c r="R335" s="391" t="s">
        <v>139</v>
      </c>
      <c r="S335" s="391" t="s">
        <v>139</v>
      </c>
      <c r="T335" s="391" t="s">
        <v>139</v>
      </c>
      <c r="U335" s="391" t="s">
        <v>139</v>
      </c>
      <c r="V335" s="391" t="s">
        <v>139</v>
      </c>
      <c r="W335" s="391" t="s">
        <v>139</v>
      </c>
      <c r="X335" s="391" t="s">
        <v>139</v>
      </c>
      <c r="Y335" s="391" t="s">
        <v>139</v>
      </c>
      <c r="Z335" s="391" t="s">
        <v>139</v>
      </c>
      <c r="AA335" s="391" t="s">
        <v>139</v>
      </c>
      <c r="AB335" s="391" t="s">
        <v>139</v>
      </c>
      <c r="AC335" s="391" t="s">
        <v>139</v>
      </c>
      <c r="AD335" s="391" t="s">
        <v>139</v>
      </c>
      <c r="AE335" s="391" t="s">
        <v>139</v>
      </c>
      <c r="AF335" s="391" t="s">
        <v>139</v>
      </c>
      <c r="AG335" s="391" t="s">
        <v>139</v>
      </c>
      <c r="AH335" s="391" t="s">
        <v>139</v>
      </c>
      <c r="AI335" s="391" t="s">
        <v>139</v>
      </c>
      <c r="AJ335" s="391" t="s">
        <v>139</v>
      </c>
      <c r="AK335" s="391" t="s">
        <v>139</v>
      </c>
      <c r="AL335" s="391" t="s">
        <v>139</v>
      </c>
      <c r="AM335" s="391" t="s">
        <v>139</v>
      </c>
      <c r="AN335" s="391" t="s">
        <v>139</v>
      </c>
      <c r="AO335" s="391" t="s">
        <v>139</v>
      </c>
      <c r="AP335" s="391" t="s">
        <v>139</v>
      </c>
      <c r="AQ335" s="390">
        <v>2.3940000000000001</v>
      </c>
      <c r="AR335" s="390">
        <v>1.4999999999999999E-2</v>
      </c>
      <c r="AS335" s="390">
        <v>0.11600000000000001</v>
      </c>
      <c r="AT335" s="390">
        <v>2.3940000000000001</v>
      </c>
      <c r="AU335" s="390">
        <v>1.4E-2</v>
      </c>
      <c r="AV335" s="390">
        <v>0.11600000000000001</v>
      </c>
      <c r="AW335" s="390">
        <v>2.3940000000000001</v>
      </c>
      <c r="AX335" s="390">
        <v>1.2999999999999999E-2</v>
      </c>
      <c r="AY335" s="390">
        <v>0.11600000000000001</v>
      </c>
      <c r="AZ335" s="390">
        <v>2.3940000000000001</v>
      </c>
      <c r="BA335" s="390">
        <v>1.2999999999999999E-2</v>
      </c>
      <c r="BB335" s="390">
        <v>0.11600000000000001</v>
      </c>
      <c r="BC335" s="449"/>
      <c r="BD335" s="449"/>
      <c r="BE335" s="449"/>
      <c r="BF335" s="449"/>
      <c r="BG335" s="449"/>
      <c r="BH335" s="449"/>
      <c r="BI335" s="449"/>
    </row>
    <row r="336" spans="2:61" ht="16.5" customHeight="1" x14ac:dyDescent="0.3">
      <c r="B336" s="541"/>
      <c r="E336" s="388"/>
      <c r="F336" s="304" t="s">
        <v>704</v>
      </c>
      <c r="G336" s="391" t="s">
        <v>139</v>
      </c>
      <c r="H336" s="391" t="s">
        <v>139</v>
      </c>
      <c r="I336" s="391" t="s">
        <v>139</v>
      </c>
      <c r="J336" s="391" t="s">
        <v>139</v>
      </c>
      <c r="K336" s="391" t="s">
        <v>139</v>
      </c>
      <c r="L336" s="391" t="s">
        <v>139</v>
      </c>
      <c r="M336" s="391" t="s">
        <v>139</v>
      </c>
      <c r="N336" s="391" t="s">
        <v>139</v>
      </c>
      <c r="O336" s="391" t="s">
        <v>139</v>
      </c>
      <c r="P336" s="391" t="s">
        <v>139</v>
      </c>
      <c r="Q336" s="391" t="s">
        <v>139</v>
      </c>
      <c r="R336" s="391" t="s">
        <v>139</v>
      </c>
      <c r="S336" s="391" t="s">
        <v>139</v>
      </c>
      <c r="T336" s="391" t="s">
        <v>139</v>
      </c>
      <c r="U336" s="391" t="s">
        <v>139</v>
      </c>
      <c r="V336" s="391" t="s">
        <v>139</v>
      </c>
      <c r="W336" s="391" t="s">
        <v>139</v>
      </c>
      <c r="X336" s="391" t="s">
        <v>139</v>
      </c>
      <c r="Y336" s="391" t="s">
        <v>139</v>
      </c>
      <c r="Z336" s="391" t="s">
        <v>139</v>
      </c>
      <c r="AA336" s="391" t="s">
        <v>139</v>
      </c>
      <c r="AB336" s="391" t="s">
        <v>139</v>
      </c>
      <c r="AC336" s="391" t="s">
        <v>139</v>
      </c>
      <c r="AD336" s="391" t="s">
        <v>139</v>
      </c>
      <c r="AE336" s="391" t="s">
        <v>139</v>
      </c>
      <c r="AF336" s="391" t="s">
        <v>139</v>
      </c>
      <c r="AG336" s="391" t="s">
        <v>139</v>
      </c>
      <c r="AH336" s="391" t="s">
        <v>139</v>
      </c>
      <c r="AI336" s="391" t="s">
        <v>139</v>
      </c>
      <c r="AJ336" s="391" t="s">
        <v>139</v>
      </c>
      <c r="AK336" s="391" t="s">
        <v>139</v>
      </c>
      <c r="AL336" s="391" t="s">
        <v>139</v>
      </c>
      <c r="AM336" s="391" t="s">
        <v>139</v>
      </c>
      <c r="AN336" s="391" t="s">
        <v>139</v>
      </c>
      <c r="AO336" s="391" t="s">
        <v>139</v>
      </c>
      <c r="AP336" s="391" t="s">
        <v>139</v>
      </c>
      <c r="AQ336" s="390">
        <v>2.3940000000000001</v>
      </c>
      <c r="AR336" s="390">
        <v>2.5999999999999999E-2</v>
      </c>
      <c r="AS336" s="390">
        <v>0.114</v>
      </c>
      <c r="AT336" s="390">
        <v>2.3940000000000001</v>
      </c>
      <c r="AU336" s="390">
        <v>2.4E-2</v>
      </c>
      <c r="AV336" s="390">
        <v>0.114</v>
      </c>
      <c r="AW336" s="390">
        <v>2.3940000000000001</v>
      </c>
      <c r="AX336" s="390">
        <v>2.1999999999999999E-2</v>
      </c>
      <c r="AY336" s="390">
        <v>0.114</v>
      </c>
      <c r="AZ336" s="390">
        <v>2.3940000000000001</v>
      </c>
      <c r="BA336" s="390">
        <v>2.1999999999999999E-2</v>
      </c>
      <c r="BB336" s="390">
        <v>0.114</v>
      </c>
      <c r="BC336" s="449"/>
      <c r="BD336" s="449"/>
      <c r="BE336" s="449"/>
      <c r="BF336" s="449"/>
      <c r="BG336" s="449"/>
      <c r="BH336" s="449"/>
      <c r="BI336" s="449"/>
    </row>
    <row r="337" spans="2:61" ht="16.5" customHeight="1" x14ac:dyDescent="0.3">
      <c r="B337" s="541"/>
      <c r="E337" s="305" t="s">
        <v>494</v>
      </c>
      <c r="F337" s="304" t="s">
        <v>702</v>
      </c>
      <c r="G337" s="391" t="s">
        <v>139</v>
      </c>
      <c r="H337" s="391" t="s">
        <v>139</v>
      </c>
      <c r="I337" s="391" t="s">
        <v>139</v>
      </c>
      <c r="J337" s="391" t="s">
        <v>139</v>
      </c>
      <c r="K337" s="391" t="s">
        <v>139</v>
      </c>
      <c r="L337" s="391" t="s">
        <v>139</v>
      </c>
      <c r="M337" s="391" t="s">
        <v>139</v>
      </c>
      <c r="N337" s="391" t="s">
        <v>139</v>
      </c>
      <c r="O337" s="391" t="s">
        <v>139</v>
      </c>
      <c r="P337" s="391" t="s">
        <v>139</v>
      </c>
      <c r="Q337" s="391" t="s">
        <v>139</v>
      </c>
      <c r="R337" s="391" t="s">
        <v>139</v>
      </c>
      <c r="S337" s="391" t="s">
        <v>139</v>
      </c>
      <c r="T337" s="391" t="s">
        <v>139</v>
      </c>
      <c r="U337" s="391" t="s">
        <v>139</v>
      </c>
      <c r="V337" s="391" t="s">
        <v>139</v>
      </c>
      <c r="W337" s="391" t="s">
        <v>139</v>
      </c>
      <c r="X337" s="391" t="s">
        <v>139</v>
      </c>
      <c r="Y337" s="391" t="s">
        <v>139</v>
      </c>
      <c r="Z337" s="391" t="s">
        <v>139</v>
      </c>
      <c r="AA337" s="391" t="s">
        <v>139</v>
      </c>
      <c r="AB337" s="391" t="s">
        <v>139</v>
      </c>
      <c r="AC337" s="391" t="s">
        <v>139</v>
      </c>
      <c r="AD337" s="391" t="s">
        <v>139</v>
      </c>
      <c r="AE337" s="391" t="s">
        <v>139</v>
      </c>
      <c r="AF337" s="391" t="s">
        <v>139</v>
      </c>
      <c r="AG337" s="391" t="s">
        <v>139</v>
      </c>
      <c r="AH337" s="391" t="s">
        <v>139</v>
      </c>
      <c r="AI337" s="391" t="s">
        <v>139</v>
      </c>
      <c r="AJ337" s="391" t="s">
        <v>139</v>
      </c>
      <c r="AK337" s="391" t="s">
        <v>139</v>
      </c>
      <c r="AL337" s="391" t="s">
        <v>139</v>
      </c>
      <c r="AM337" s="391" t="s">
        <v>139</v>
      </c>
      <c r="AN337" s="391" t="s">
        <v>139</v>
      </c>
      <c r="AO337" s="391" t="s">
        <v>139</v>
      </c>
      <c r="AP337" s="391" t="s">
        <v>139</v>
      </c>
      <c r="AQ337" s="390">
        <v>2.1429999999999998</v>
      </c>
      <c r="AR337" s="390">
        <v>3.2000000000000001E-2</v>
      </c>
      <c r="AS337" s="390">
        <v>0.11600000000000001</v>
      </c>
      <c r="AT337" s="390">
        <v>2.1429999999999998</v>
      </c>
      <c r="AU337" s="390">
        <v>2.7E-2</v>
      </c>
      <c r="AV337" s="390">
        <v>0.11600000000000001</v>
      </c>
      <c r="AW337" s="390">
        <v>2.1429999999999998</v>
      </c>
      <c r="AX337" s="390">
        <v>2.5000000000000001E-2</v>
      </c>
      <c r="AY337" s="390">
        <v>0.11600000000000001</v>
      </c>
      <c r="AZ337" s="390">
        <v>2.1429999999999998</v>
      </c>
      <c r="BA337" s="390">
        <v>2.5000000000000001E-2</v>
      </c>
      <c r="BB337" s="390">
        <v>0.11600000000000001</v>
      </c>
      <c r="BC337" s="449"/>
      <c r="BD337" s="449"/>
      <c r="BE337" s="449"/>
      <c r="BF337" s="449"/>
      <c r="BG337" s="449"/>
      <c r="BH337" s="449"/>
      <c r="BI337" s="449"/>
    </row>
    <row r="338" spans="2:61" ht="16.5" customHeight="1" x14ac:dyDescent="0.3">
      <c r="B338" s="541"/>
      <c r="E338" s="387"/>
      <c r="F338" s="304" t="s">
        <v>703</v>
      </c>
      <c r="G338" s="391" t="s">
        <v>139</v>
      </c>
      <c r="H338" s="391" t="s">
        <v>139</v>
      </c>
      <c r="I338" s="391" t="s">
        <v>139</v>
      </c>
      <c r="J338" s="391" t="s">
        <v>139</v>
      </c>
      <c r="K338" s="391" t="s">
        <v>139</v>
      </c>
      <c r="L338" s="391" t="s">
        <v>139</v>
      </c>
      <c r="M338" s="391" t="s">
        <v>139</v>
      </c>
      <c r="N338" s="391" t="s">
        <v>139</v>
      </c>
      <c r="O338" s="391" t="s">
        <v>139</v>
      </c>
      <c r="P338" s="391" t="s">
        <v>139</v>
      </c>
      <c r="Q338" s="391" t="s">
        <v>139</v>
      </c>
      <c r="R338" s="391" t="s">
        <v>139</v>
      </c>
      <c r="S338" s="391" t="s">
        <v>139</v>
      </c>
      <c r="T338" s="391" t="s">
        <v>139</v>
      </c>
      <c r="U338" s="391" t="s">
        <v>139</v>
      </c>
      <c r="V338" s="391" t="s">
        <v>139</v>
      </c>
      <c r="W338" s="391" t="s">
        <v>139</v>
      </c>
      <c r="X338" s="391" t="s">
        <v>139</v>
      </c>
      <c r="Y338" s="391" t="s">
        <v>139</v>
      </c>
      <c r="Z338" s="391" t="s">
        <v>139</v>
      </c>
      <c r="AA338" s="391" t="s">
        <v>139</v>
      </c>
      <c r="AB338" s="391" t="s">
        <v>139</v>
      </c>
      <c r="AC338" s="391" t="s">
        <v>139</v>
      </c>
      <c r="AD338" s="391" t="s">
        <v>139</v>
      </c>
      <c r="AE338" s="391" t="s">
        <v>139</v>
      </c>
      <c r="AF338" s="391" t="s">
        <v>139</v>
      </c>
      <c r="AG338" s="391" t="s">
        <v>139</v>
      </c>
      <c r="AH338" s="391" t="s">
        <v>139</v>
      </c>
      <c r="AI338" s="391" t="s">
        <v>139</v>
      </c>
      <c r="AJ338" s="391" t="s">
        <v>139</v>
      </c>
      <c r="AK338" s="391" t="s">
        <v>139</v>
      </c>
      <c r="AL338" s="391" t="s">
        <v>139</v>
      </c>
      <c r="AM338" s="391" t="s">
        <v>139</v>
      </c>
      <c r="AN338" s="391" t="s">
        <v>139</v>
      </c>
      <c r="AO338" s="391" t="s">
        <v>139</v>
      </c>
      <c r="AP338" s="391" t="s">
        <v>139</v>
      </c>
      <c r="AQ338" s="390">
        <v>2.1429999999999998</v>
      </c>
      <c r="AR338" s="390">
        <v>1.4999999999999999E-2</v>
      </c>
      <c r="AS338" s="390">
        <v>0.11600000000000001</v>
      </c>
      <c r="AT338" s="390">
        <v>2.1429999999999998</v>
      </c>
      <c r="AU338" s="390">
        <v>1.4E-2</v>
      </c>
      <c r="AV338" s="390">
        <v>0.11600000000000001</v>
      </c>
      <c r="AW338" s="390">
        <v>2.1429999999999998</v>
      </c>
      <c r="AX338" s="390">
        <v>1.2999999999999999E-2</v>
      </c>
      <c r="AY338" s="390">
        <v>0.11600000000000001</v>
      </c>
      <c r="AZ338" s="390">
        <v>2.1429999999999998</v>
      </c>
      <c r="BA338" s="390">
        <v>1.2999999999999999E-2</v>
      </c>
      <c r="BB338" s="390">
        <v>0.11600000000000001</v>
      </c>
      <c r="BC338" s="449"/>
      <c r="BD338" s="449"/>
      <c r="BE338" s="449"/>
      <c r="BF338" s="449"/>
      <c r="BG338" s="449"/>
      <c r="BH338" s="449"/>
      <c r="BI338" s="449"/>
    </row>
    <row r="339" spans="2:61" ht="16.5" customHeight="1" x14ac:dyDescent="0.3">
      <c r="B339" s="541"/>
      <c r="E339" s="388"/>
      <c r="F339" s="304" t="s">
        <v>704</v>
      </c>
      <c r="G339" s="391" t="s">
        <v>139</v>
      </c>
      <c r="H339" s="391" t="s">
        <v>139</v>
      </c>
      <c r="I339" s="391" t="s">
        <v>139</v>
      </c>
      <c r="J339" s="391" t="s">
        <v>139</v>
      </c>
      <c r="K339" s="391" t="s">
        <v>139</v>
      </c>
      <c r="L339" s="391" t="s">
        <v>139</v>
      </c>
      <c r="M339" s="391" t="s">
        <v>139</v>
      </c>
      <c r="N339" s="391" t="s">
        <v>139</v>
      </c>
      <c r="O339" s="391" t="s">
        <v>139</v>
      </c>
      <c r="P339" s="391" t="s">
        <v>139</v>
      </c>
      <c r="Q339" s="391" t="s">
        <v>139</v>
      </c>
      <c r="R339" s="391" t="s">
        <v>139</v>
      </c>
      <c r="S339" s="391" t="s">
        <v>139</v>
      </c>
      <c r="T339" s="391" t="s">
        <v>139</v>
      </c>
      <c r="U339" s="391" t="s">
        <v>139</v>
      </c>
      <c r="V339" s="391" t="s">
        <v>139</v>
      </c>
      <c r="W339" s="391" t="s">
        <v>139</v>
      </c>
      <c r="X339" s="391" t="s">
        <v>139</v>
      </c>
      <c r="Y339" s="391" t="s">
        <v>139</v>
      </c>
      <c r="Z339" s="391" t="s">
        <v>139</v>
      </c>
      <c r="AA339" s="391" t="s">
        <v>139</v>
      </c>
      <c r="AB339" s="391" t="s">
        <v>139</v>
      </c>
      <c r="AC339" s="391" t="s">
        <v>139</v>
      </c>
      <c r="AD339" s="391" t="s">
        <v>139</v>
      </c>
      <c r="AE339" s="391" t="s">
        <v>139</v>
      </c>
      <c r="AF339" s="391" t="s">
        <v>139</v>
      </c>
      <c r="AG339" s="391" t="s">
        <v>139</v>
      </c>
      <c r="AH339" s="391" t="s">
        <v>139</v>
      </c>
      <c r="AI339" s="391" t="s">
        <v>139</v>
      </c>
      <c r="AJ339" s="391" t="s">
        <v>139</v>
      </c>
      <c r="AK339" s="391" t="s">
        <v>139</v>
      </c>
      <c r="AL339" s="391" t="s">
        <v>139</v>
      </c>
      <c r="AM339" s="391" t="s">
        <v>139</v>
      </c>
      <c r="AN339" s="391" t="s">
        <v>139</v>
      </c>
      <c r="AO339" s="391" t="s">
        <v>139</v>
      </c>
      <c r="AP339" s="391" t="s">
        <v>139</v>
      </c>
      <c r="AQ339" s="390">
        <v>2.1429999999999998</v>
      </c>
      <c r="AR339" s="390">
        <v>2.5999999999999999E-2</v>
      </c>
      <c r="AS339" s="390">
        <v>0.114</v>
      </c>
      <c r="AT339" s="390">
        <v>2.1429999999999998</v>
      </c>
      <c r="AU339" s="390">
        <v>2.4E-2</v>
      </c>
      <c r="AV339" s="390">
        <v>0.114</v>
      </c>
      <c r="AW339" s="390">
        <v>2.1429999999999998</v>
      </c>
      <c r="AX339" s="390">
        <v>2.1999999999999999E-2</v>
      </c>
      <c r="AY339" s="390">
        <v>0.114</v>
      </c>
      <c r="AZ339" s="390">
        <v>2.1429999999999998</v>
      </c>
      <c r="BA339" s="390">
        <v>2.1999999999999999E-2</v>
      </c>
      <c r="BB339" s="390">
        <v>0.114</v>
      </c>
      <c r="BC339" s="449"/>
      <c r="BD339" s="449"/>
      <c r="BE339" s="449"/>
      <c r="BF339" s="449"/>
      <c r="BG339" s="449"/>
      <c r="BH339" s="449"/>
      <c r="BI339" s="449"/>
    </row>
    <row r="340" spans="2:61" ht="16.5" customHeight="1" x14ac:dyDescent="0.3">
      <c r="B340" s="541"/>
      <c r="E340" s="305" t="s">
        <v>495</v>
      </c>
      <c r="F340" s="304" t="s">
        <v>702</v>
      </c>
      <c r="G340" s="391" t="s">
        <v>139</v>
      </c>
      <c r="H340" s="391" t="s">
        <v>139</v>
      </c>
      <c r="I340" s="391" t="s">
        <v>139</v>
      </c>
      <c r="J340" s="391" t="s">
        <v>139</v>
      </c>
      <c r="K340" s="391" t="s">
        <v>139</v>
      </c>
      <c r="L340" s="391" t="s">
        <v>139</v>
      </c>
      <c r="M340" s="391" t="s">
        <v>139</v>
      </c>
      <c r="N340" s="391" t="s">
        <v>139</v>
      </c>
      <c r="O340" s="391" t="s">
        <v>139</v>
      </c>
      <c r="P340" s="391" t="s">
        <v>139</v>
      </c>
      <c r="Q340" s="391" t="s">
        <v>139</v>
      </c>
      <c r="R340" s="391" t="s">
        <v>139</v>
      </c>
      <c r="S340" s="391" t="s">
        <v>139</v>
      </c>
      <c r="T340" s="391" t="s">
        <v>139</v>
      </c>
      <c r="U340" s="391" t="s">
        <v>139</v>
      </c>
      <c r="V340" s="391" t="s">
        <v>139</v>
      </c>
      <c r="W340" s="391" t="s">
        <v>139</v>
      </c>
      <c r="X340" s="391" t="s">
        <v>139</v>
      </c>
      <c r="Y340" s="391" t="s">
        <v>139</v>
      </c>
      <c r="Z340" s="391" t="s">
        <v>139</v>
      </c>
      <c r="AA340" s="391" t="s">
        <v>139</v>
      </c>
      <c r="AB340" s="391" t="s">
        <v>139</v>
      </c>
      <c r="AC340" s="391" t="s">
        <v>139</v>
      </c>
      <c r="AD340" s="391" t="s">
        <v>139</v>
      </c>
      <c r="AE340" s="391" t="s">
        <v>139</v>
      </c>
      <c r="AF340" s="391" t="s">
        <v>139</v>
      </c>
      <c r="AG340" s="391" t="s">
        <v>139</v>
      </c>
      <c r="AH340" s="391" t="s">
        <v>139</v>
      </c>
      <c r="AI340" s="391" t="s">
        <v>139</v>
      </c>
      <c r="AJ340" s="391" t="s">
        <v>139</v>
      </c>
      <c r="AK340" s="391" t="s">
        <v>139</v>
      </c>
      <c r="AL340" s="391" t="s">
        <v>139</v>
      </c>
      <c r="AM340" s="391" t="s">
        <v>139</v>
      </c>
      <c r="AN340" s="391" t="s">
        <v>139</v>
      </c>
      <c r="AO340" s="391" t="s">
        <v>139</v>
      </c>
      <c r="AP340" s="391" t="s">
        <v>139</v>
      </c>
      <c r="AQ340" s="390">
        <v>1.8919999999999999</v>
      </c>
      <c r="AR340" s="390">
        <v>3.2000000000000001E-2</v>
      </c>
      <c r="AS340" s="390">
        <v>0.11600000000000001</v>
      </c>
      <c r="AT340" s="390">
        <v>1.8919999999999999</v>
      </c>
      <c r="AU340" s="390">
        <v>2.7E-2</v>
      </c>
      <c r="AV340" s="390">
        <v>0.11600000000000001</v>
      </c>
      <c r="AW340" s="390">
        <v>1.893</v>
      </c>
      <c r="AX340" s="390">
        <v>2.5000000000000001E-2</v>
      </c>
      <c r="AY340" s="390">
        <v>0.11600000000000001</v>
      </c>
      <c r="AZ340" s="390">
        <v>1.8919999999999999</v>
      </c>
      <c r="BA340" s="390">
        <v>2.5000000000000001E-2</v>
      </c>
      <c r="BB340" s="390">
        <v>0.11600000000000001</v>
      </c>
      <c r="BC340" s="449"/>
      <c r="BD340" s="449"/>
      <c r="BE340" s="449"/>
      <c r="BF340" s="449"/>
      <c r="BG340" s="449"/>
      <c r="BH340" s="449"/>
      <c r="BI340" s="449"/>
    </row>
    <row r="341" spans="2:61" ht="16.5" customHeight="1" x14ac:dyDescent="0.3">
      <c r="B341" s="541"/>
      <c r="E341" s="387"/>
      <c r="F341" s="304" t="s">
        <v>703</v>
      </c>
      <c r="G341" s="391" t="s">
        <v>139</v>
      </c>
      <c r="H341" s="391" t="s">
        <v>139</v>
      </c>
      <c r="I341" s="391" t="s">
        <v>139</v>
      </c>
      <c r="J341" s="391" t="s">
        <v>139</v>
      </c>
      <c r="K341" s="391" t="s">
        <v>139</v>
      </c>
      <c r="L341" s="391" t="s">
        <v>139</v>
      </c>
      <c r="M341" s="391" t="s">
        <v>139</v>
      </c>
      <c r="N341" s="391" t="s">
        <v>139</v>
      </c>
      <c r="O341" s="391" t="s">
        <v>139</v>
      </c>
      <c r="P341" s="391" t="s">
        <v>139</v>
      </c>
      <c r="Q341" s="391" t="s">
        <v>139</v>
      </c>
      <c r="R341" s="391" t="s">
        <v>139</v>
      </c>
      <c r="S341" s="391" t="s">
        <v>139</v>
      </c>
      <c r="T341" s="391" t="s">
        <v>139</v>
      </c>
      <c r="U341" s="391" t="s">
        <v>139</v>
      </c>
      <c r="V341" s="391" t="s">
        <v>139</v>
      </c>
      <c r="W341" s="391" t="s">
        <v>139</v>
      </c>
      <c r="X341" s="391" t="s">
        <v>139</v>
      </c>
      <c r="Y341" s="391" t="s">
        <v>139</v>
      </c>
      <c r="Z341" s="391" t="s">
        <v>139</v>
      </c>
      <c r="AA341" s="391" t="s">
        <v>139</v>
      </c>
      <c r="AB341" s="391" t="s">
        <v>139</v>
      </c>
      <c r="AC341" s="391" t="s">
        <v>139</v>
      </c>
      <c r="AD341" s="391" t="s">
        <v>139</v>
      </c>
      <c r="AE341" s="391" t="s">
        <v>139</v>
      </c>
      <c r="AF341" s="391" t="s">
        <v>139</v>
      </c>
      <c r="AG341" s="391" t="s">
        <v>139</v>
      </c>
      <c r="AH341" s="391" t="s">
        <v>139</v>
      </c>
      <c r="AI341" s="391" t="s">
        <v>139</v>
      </c>
      <c r="AJ341" s="391" t="s">
        <v>139</v>
      </c>
      <c r="AK341" s="391" t="s">
        <v>139</v>
      </c>
      <c r="AL341" s="391" t="s">
        <v>139</v>
      </c>
      <c r="AM341" s="391" t="s">
        <v>139</v>
      </c>
      <c r="AN341" s="391" t="s">
        <v>139</v>
      </c>
      <c r="AO341" s="391" t="s">
        <v>139</v>
      </c>
      <c r="AP341" s="391" t="s">
        <v>139</v>
      </c>
      <c r="AQ341" s="390">
        <v>1.8919999999999999</v>
      </c>
      <c r="AR341" s="390">
        <v>1.4999999999999999E-2</v>
      </c>
      <c r="AS341" s="390">
        <v>0.11600000000000001</v>
      </c>
      <c r="AT341" s="390">
        <v>1.8919999999999999</v>
      </c>
      <c r="AU341" s="390">
        <v>1.4E-2</v>
      </c>
      <c r="AV341" s="390">
        <v>0.11600000000000001</v>
      </c>
      <c r="AW341" s="390">
        <v>1.893</v>
      </c>
      <c r="AX341" s="390">
        <v>1.2999999999999999E-2</v>
      </c>
      <c r="AY341" s="390">
        <v>0.11600000000000001</v>
      </c>
      <c r="AZ341" s="390">
        <v>1.8919999999999999</v>
      </c>
      <c r="BA341" s="390">
        <v>1.2999999999999999E-2</v>
      </c>
      <c r="BB341" s="390">
        <v>0.11600000000000001</v>
      </c>
      <c r="BC341" s="449"/>
      <c r="BD341" s="449"/>
      <c r="BE341" s="449"/>
      <c r="BF341" s="449"/>
      <c r="BG341" s="449"/>
      <c r="BH341" s="449"/>
      <c r="BI341" s="449"/>
    </row>
    <row r="342" spans="2:61" ht="16.5" customHeight="1" x14ac:dyDescent="0.3">
      <c r="B342" s="541"/>
      <c r="E342" s="388"/>
      <c r="F342" s="304" t="s">
        <v>704</v>
      </c>
      <c r="G342" s="391" t="s">
        <v>139</v>
      </c>
      <c r="H342" s="391" t="s">
        <v>139</v>
      </c>
      <c r="I342" s="391" t="s">
        <v>139</v>
      </c>
      <c r="J342" s="391" t="s">
        <v>139</v>
      </c>
      <c r="K342" s="391" t="s">
        <v>139</v>
      </c>
      <c r="L342" s="391" t="s">
        <v>139</v>
      </c>
      <c r="M342" s="391" t="s">
        <v>139</v>
      </c>
      <c r="N342" s="391" t="s">
        <v>139</v>
      </c>
      <c r="O342" s="391" t="s">
        <v>139</v>
      </c>
      <c r="P342" s="391" t="s">
        <v>139</v>
      </c>
      <c r="Q342" s="391" t="s">
        <v>139</v>
      </c>
      <c r="R342" s="391" t="s">
        <v>139</v>
      </c>
      <c r="S342" s="391" t="s">
        <v>139</v>
      </c>
      <c r="T342" s="391" t="s">
        <v>139</v>
      </c>
      <c r="U342" s="391" t="s">
        <v>139</v>
      </c>
      <c r="V342" s="391" t="s">
        <v>139</v>
      </c>
      <c r="W342" s="391" t="s">
        <v>139</v>
      </c>
      <c r="X342" s="391" t="s">
        <v>139</v>
      </c>
      <c r="Y342" s="391" t="s">
        <v>139</v>
      </c>
      <c r="Z342" s="391" t="s">
        <v>139</v>
      </c>
      <c r="AA342" s="391" t="s">
        <v>139</v>
      </c>
      <c r="AB342" s="391" t="s">
        <v>139</v>
      </c>
      <c r="AC342" s="391" t="s">
        <v>139</v>
      </c>
      <c r="AD342" s="391" t="s">
        <v>139</v>
      </c>
      <c r="AE342" s="391" t="s">
        <v>139</v>
      </c>
      <c r="AF342" s="391" t="s">
        <v>139</v>
      </c>
      <c r="AG342" s="391" t="s">
        <v>139</v>
      </c>
      <c r="AH342" s="391" t="s">
        <v>139</v>
      </c>
      <c r="AI342" s="391" t="s">
        <v>139</v>
      </c>
      <c r="AJ342" s="391" t="s">
        <v>139</v>
      </c>
      <c r="AK342" s="391" t="s">
        <v>139</v>
      </c>
      <c r="AL342" s="391" t="s">
        <v>139</v>
      </c>
      <c r="AM342" s="391" t="s">
        <v>139</v>
      </c>
      <c r="AN342" s="391" t="s">
        <v>139</v>
      </c>
      <c r="AO342" s="391" t="s">
        <v>139</v>
      </c>
      <c r="AP342" s="391" t="s">
        <v>139</v>
      </c>
      <c r="AQ342" s="390">
        <v>1.8919999999999999</v>
      </c>
      <c r="AR342" s="390">
        <v>2.5999999999999999E-2</v>
      </c>
      <c r="AS342" s="390">
        <v>0.114</v>
      </c>
      <c r="AT342" s="390">
        <v>1.8919999999999999</v>
      </c>
      <c r="AU342" s="390">
        <v>2.4E-2</v>
      </c>
      <c r="AV342" s="390">
        <v>0.114</v>
      </c>
      <c r="AW342" s="390">
        <v>1.893</v>
      </c>
      <c r="AX342" s="390">
        <v>2.1999999999999999E-2</v>
      </c>
      <c r="AY342" s="390">
        <v>0.114</v>
      </c>
      <c r="AZ342" s="390">
        <v>1.8919999999999999</v>
      </c>
      <c r="BA342" s="390">
        <v>2.1999999999999999E-2</v>
      </c>
      <c r="BB342" s="390">
        <v>0.114</v>
      </c>
      <c r="BC342" s="449"/>
      <c r="BD342" s="449"/>
      <c r="BE342" s="449"/>
      <c r="BF342" s="449"/>
      <c r="BG342" s="449"/>
      <c r="BH342" s="449"/>
      <c r="BI342" s="449"/>
    </row>
    <row r="343" spans="2:61" ht="16.5" customHeight="1" x14ac:dyDescent="0.3">
      <c r="B343" s="541"/>
      <c r="E343" s="305" t="s">
        <v>496</v>
      </c>
      <c r="F343" s="304" t="s">
        <v>702</v>
      </c>
      <c r="G343" s="391" t="s">
        <v>139</v>
      </c>
      <c r="H343" s="391" t="s">
        <v>139</v>
      </c>
      <c r="I343" s="391" t="s">
        <v>139</v>
      </c>
      <c r="J343" s="391" t="s">
        <v>139</v>
      </c>
      <c r="K343" s="391" t="s">
        <v>139</v>
      </c>
      <c r="L343" s="391" t="s">
        <v>139</v>
      </c>
      <c r="M343" s="391" t="s">
        <v>139</v>
      </c>
      <c r="N343" s="391" t="s">
        <v>139</v>
      </c>
      <c r="O343" s="391" t="s">
        <v>139</v>
      </c>
      <c r="P343" s="391" t="s">
        <v>139</v>
      </c>
      <c r="Q343" s="391" t="s">
        <v>139</v>
      </c>
      <c r="R343" s="391" t="s">
        <v>139</v>
      </c>
      <c r="S343" s="391" t="s">
        <v>139</v>
      </c>
      <c r="T343" s="391" t="s">
        <v>139</v>
      </c>
      <c r="U343" s="391" t="s">
        <v>139</v>
      </c>
      <c r="V343" s="391" t="s">
        <v>139</v>
      </c>
      <c r="W343" s="391" t="s">
        <v>139</v>
      </c>
      <c r="X343" s="391" t="s">
        <v>139</v>
      </c>
      <c r="Y343" s="391" t="s">
        <v>139</v>
      </c>
      <c r="Z343" s="391" t="s">
        <v>139</v>
      </c>
      <c r="AA343" s="391" t="s">
        <v>139</v>
      </c>
      <c r="AB343" s="391" t="s">
        <v>139</v>
      </c>
      <c r="AC343" s="391" t="s">
        <v>139</v>
      </c>
      <c r="AD343" s="391" t="s">
        <v>139</v>
      </c>
      <c r="AE343" s="391" t="s">
        <v>139</v>
      </c>
      <c r="AF343" s="391" t="s">
        <v>139</v>
      </c>
      <c r="AG343" s="391" t="s">
        <v>139</v>
      </c>
      <c r="AH343" s="391" t="s">
        <v>139</v>
      </c>
      <c r="AI343" s="391" t="s">
        <v>139</v>
      </c>
      <c r="AJ343" s="391" t="s">
        <v>139</v>
      </c>
      <c r="AK343" s="391" t="s">
        <v>139</v>
      </c>
      <c r="AL343" s="391" t="s">
        <v>139</v>
      </c>
      <c r="AM343" s="391" t="s">
        <v>139</v>
      </c>
      <c r="AN343" s="391" t="s">
        <v>139</v>
      </c>
      <c r="AO343" s="391" t="s">
        <v>139</v>
      </c>
      <c r="AP343" s="391" t="s">
        <v>139</v>
      </c>
      <c r="AQ343" s="390">
        <v>0.13700000000000001</v>
      </c>
      <c r="AR343" s="390">
        <v>3.2000000000000001E-2</v>
      </c>
      <c r="AS343" s="390">
        <v>0.11600000000000001</v>
      </c>
      <c r="AT343" s="390">
        <v>0.13600000000000001</v>
      </c>
      <c r="AU343" s="390">
        <v>2.7E-2</v>
      </c>
      <c r="AV343" s="390">
        <v>0.11600000000000001</v>
      </c>
      <c r="AW343" s="390">
        <v>0.13700000000000001</v>
      </c>
      <c r="AX343" s="390">
        <v>2.5000000000000001E-2</v>
      </c>
      <c r="AY343" s="390">
        <v>0.11600000000000001</v>
      </c>
      <c r="AZ343" s="390">
        <v>0.13700000000000001</v>
      </c>
      <c r="BA343" s="390">
        <v>2.5000000000000001E-2</v>
      </c>
      <c r="BB343" s="390">
        <v>0.11600000000000001</v>
      </c>
      <c r="BC343" s="449"/>
      <c r="BD343" s="449"/>
      <c r="BE343" s="449"/>
      <c r="BF343" s="449"/>
      <c r="BG343" s="449"/>
      <c r="BH343" s="449"/>
      <c r="BI343" s="449"/>
    </row>
    <row r="344" spans="2:61" ht="16.5" customHeight="1" x14ac:dyDescent="0.3">
      <c r="B344" s="541"/>
      <c r="E344" s="387"/>
      <c r="F344" s="304" t="s">
        <v>703</v>
      </c>
      <c r="G344" s="391" t="s">
        <v>139</v>
      </c>
      <c r="H344" s="391" t="s">
        <v>139</v>
      </c>
      <c r="I344" s="391" t="s">
        <v>139</v>
      </c>
      <c r="J344" s="391" t="s">
        <v>139</v>
      </c>
      <c r="K344" s="391" t="s">
        <v>139</v>
      </c>
      <c r="L344" s="391" t="s">
        <v>139</v>
      </c>
      <c r="M344" s="391" t="s">
        <v>139</v>
      </c>
      <c r="N344" s="391" t="s">
        <v>139</v>
      </c>
      <c r="O344" s="391" t="s">
        <v>139</v>
      </c>
      <c r="P344" s="391" t="s">
        <v>139</v>
      </c>
      <c r="Q344" s="391" t="s">
        <v>139</v>
      </c>
      <c r="R344" s="391" t="s">
        <v>139</v>
      </c>
      <c r="S344" s="391" t="s">
        <v>139</v>
      </c>
      <c r="T344" s="391" t="s">
        <v>139</v>
      </c>
      <c r="U344" s="391" t="s">
        <v>139</v>
      </c>
      <c r="V344" s="391" t="s">
        <v>139</v>
      </c>
      <c r="W344" s="391" t="s">
        <v>139</v>
      </c>
      <c r="X344" s="391" t="s">
        <v>139</v>
      </c>
      <c r="Y344" s="391" t="s">
        <v>139</v>
      </c>
      <c r="Z344" s="391" t="s">
        <v>139</v>
      </c>
      <c r="AA344" s="391" t="s">
        <v>139</v>
      </c>
      <c r="AB344" s="391" t="s">
        <v>139</v>
      </c>
      <c r="AC344" s="391" t="s">
        <v>139</v>
      </c>
      <c r="AD344" s="391" t="s">
        <v>139</v>
      </c>
      <c r="AE344" s="391" t="s">
        <v>139</v>
      </c>
      <c r="AF344" s="391" t="s">
        <v>139</v>
      </c>
      <c r="AG344" s="391" t="s">
        <v>139</v>
      </c>
      <c r="AH344" s="391" t="s">
        <v>139</v>
      </c>
      <c r="AI344" s="391" t="s">
        <v>139</v>
      </c>
      <c r="AJ344" s="391" t="s">
        <v>139</v>
      </c>
      <c r="AK344" s="391" t="s">
        <v>139</v>
      </c>
      <c r="AL344" s="391" t="s">
        <v>139</v>
      </c>
      <c r="AM344" s="391" t="s">
        <v>139</v>
      </c>
      <c r="AN344" s="391" t="s">
        <v>139</v>
      </c>
      <c r="AO344" s="391" t="s">
        <v>139</v>
      </c>
      <c r="AP344" s="391" t="s">
        <v>139</v>
      </c>
      <c r="AQ344" s="390">
        <v>0.13700000000000001</v>
      </c>
      <c r="AR344" s="390">
        <v>1.4999999999999999E-2</v>
      </c>
      <c r="AS344" s="390">
        <v>0.11600000000000001</v>
      </c>
      <c r="AT344" s="390">
        <v>0.13600000000000001</v>
      </c>
      <c r="AU344" s="390">
        <v>1.4E-2</v>
      </c>
      <c r="AV344" s="390">
        <v>0.11600000000000001</v>
      </c>
      <c r="AW344" s="390">
        <v>0.13700000000000001</v>
      </c>
      <c r="AX344" s="390">
        <v>1.2999999999999999E-2</v>
      </c>
      <c r="AY344" s="390">
        <v>0.11600000000000001</v>
      </c>
      <c r="AZ344" s="390">
        <v>0.13700000000000001</v>
      </c>
      <c r="BA344" s="390">
        <v>1.2999999999999999E-2</v>
      </c>
      <c r="BB344" s="390">
        <v>0.11600000000000001</v>
      </c>
      <c r="BC344" s="449"/>
      <c r="BD344" s="449"/>
      <c r="BE344" s="449"/>
      <c r="BF344" s="449"/>
      <c r="BG344" s="449"/>
      <c r="BH344" s="449"/>
      <c r="BI344" s="449"/>
    </row>
    <row r="345" spans="2:61" ht="16.5" customHeight="1" x14ac:dyDescent="0.3">
      <c r="B345" s="541"/>
      <c r="E345" s="388"/>
      <c r="F345" s="304" t="s">
        <v>704</v>
      </c>
      <c r="G345" s="391" t="s">
        <v>139</v>
      </c>
      <c r="H345" s="391" t="s">
        <v>139</v>
      </c>
      <c r="I345" s="391" t="s">
        <v>139</v>
      </c>
      <c r="J345" s="391" t="s">
        <v>139</v>
      </c>
      <c r="K345" s="391" t="s">
        <v>139</v>
      </c>
      <c r="L345" s="391" t="s">
        <v>139</v>
      </c>
      <c r="M345" s="391" t="s">
        <v>139</v>
      </c>
      <c r="N345" s="391" t="s">
        <v>139</v>
      </c>
      <c r="O345" s="391" t="s">
        <v>139</v>
      </c>
      <c r="P345" s="391" t="s">
        <v>139</v>
      </c>
      <c r="Q345" s="391" t="s">
        <v>139</v>
      </c>
      <c r="R345" s="391" t="s">
        <v>139</v>
      </c>
      <c r="S345" s="391" t="s">
        <v>139</v>
      </c>
      <c r="T345" s="391" t="s">
        <v>139</v>
      </c>
      <c r="U345" s="391" t="s">
        <v>139</v>
      </c>
      <c r="V345" s="391" t="s">
        <v>139</v>
      </c>
      <c r="W345" s="391" t="s">
        <v>139</v>
      </c>
      <c r="X345" s="391" t="s">
        <v>139</v>
      </c>
      <c r="Y345" s="391" t="s">
        <v>139</v>
      </c>
      <c r="Z345" s="391" t="s">
        <v>139</v>
      </c>
      <c r="AA345" s="391" t="s">
        <v>139</v>
      </c>
      <c r="AB345" s="391" t="s">
        <v>139</v>
      </c>
      <c r="AC345" s="391" t="s">
        <v>139</v>
      </c>
      <c r="AD345" s="391" t="s">
        <v>139</v>
      </c>
      <c r="AE345" s="391" t="s">
        <v>139</v>
      </c>
      <c r="AF345" s="391" t="s">
        <v>139</v>
      </c>
      <c r="AG345" s="391" t="s">
        <v>139</v>
      </c>
      <c r="AH345" s="391" t="s">
        <v>139</v>
      </c>
      <c r="AI345" s="391" t="s">
        <v>139</v>
      </c>
      <c r="AJ345" s="391" t="s">
        <v>139</v>
      </c>
      <c r="AK345" s="391" t="s">
        <v>139</v>
      </c>
      <c r="AL345" s="391" t="s">
        <v>139</v>
      </c>
      <c r="AM345" s="391" t="s">
        <v>139</v>
      </c>
      <c r="AN345" s="391" t="s">
        <v>139</v>
      </c>
      <c r="AO345" s="391" t="s">
        <v>139</v>
      </c>
      <c r="AP345" s="391" t="s">
        <v>139</v>
      </c>
      <c r="AQ345" s="390">
        <v>0.13700000000000001</v>
      </c>
      <c r="AR345" s="390">
        <v>2.5999999999999999E-2</v>
      </c>
      <c r="AS345" s="390">
        <v>0.114</v>
      </c>
      <c r="AT345" s="390">
        <v>0.13600000000000001</v>
      </c>
      <c r="AU345" s="390">
        <v>2.4E-2</v>
      </c>
      <c r="AV345" s="390">
        <v>0.114</v>
      </c>
      <c r="AW345" s="390">
        <v>0.13700000000000001</v>
      </c>
      <c r="AX345" s="390">
        <v>2.1999999999999999E-2</v>
      </c>
      <c r="AY345" s="390">
        <v>0.114</v>
      </c>
      <c r="AZ345" s="390">
        <v>0.13700000000000001</v>
      </c>
      <c r="BA345" s="390">
        <v>2.1999999999999999E-2</v>
      </c>
      <c r="BB345" s="390">
        <v>0.114</v>
      </c>
      <c r="BC345" s="449"/>
      <c r="BD345" s="449"/>
      <c r="BE345" s="449"/>
      <c r="BF345" s="449"/>
      <c r="BG345" s="449"/>
      <c r="BH345" s="449"/>
      <c r="BI345" s="449"/>
    </row>
    <row r="346" spans="2:61" ht="16.5" customHeight="1" x14ac:dyDescent="0.3">
      <c r="B346" s="541"/>
      <c r="E346" s="389" t="s">
        <v>309</v>
      </c>
      <c r="F346" s="304" t="s">
        <v>703</v>
      </c>
      <c r="G346" s="390">
        <v>2.3820000000000001</v>
      </c>
      <c r="H346" s="390">
        <v>12.744999999999999</v>
      </c>
      <c r="I346" s="390">
        <v>1.2999999999999999E-2</v>
      </c>
      <c r="J346" s="390">
        <v>2.3820000000000001</v>
      </c>
      <c r="K346" s="390">
        <v>12.657</v>
      </c>
      <c r="L346" s="390">
        <v>1.2999999999999999E-2</v>
      </c>
      <c r="M346" s="390">
        <v>2.3820000000000001</v>
      </c>
      <c r="N346" s="390">
        <v>12.374000000000001</v>
      </c>
      <c r="O346" s="390">
        <v>1.2999999999999999E-2</v>
      </c>
      <c r="P346" s="390">
        <v>2.3820000000000001</v>
      </c>
      <c r="Q346" s="390">
        <v>10.548999999999999</v>
      </c>
      <c r="R346" s="390">
        <v>1.4E-2</v>
      </c>
      <c r="S346" s="390">
        <v>2.2890000000000001</v>
      </c>
      <c r="T346" s="390">
        <v>8.7110000000000003</v>
      </c>
      <c r="U346" s="390">
        <v>1.4E-2</v>
      </c>
      <c r="V346" s="390">
        <v>2.2839999999999998</v>
      </c>
      <c r="W346" s="390">
        <v>6.7830000000000004</v>
      </c>
      <c r="X346" s="390">
        <v>1.4999999999999999E-2</v>
      </c>
      <c r="Y346" s="390">
        <v>2.2890000000000001</v>
      </c>
      <c r="Z346" s="390">
        <v>6.7050000000000001</v>
      </c>
      <c r="AA346" s="390">
        <v>1.4999999999999999E-2</v>
      </c>
      <c r="AB346" s="390">
        <v>2.2890000000000001</v>
      </c>
      <c r="AC346" s="390">
        <v>6.6269999999999998</v>
      </c>
      <c r="AD346" s="390">
        <v>1.4999999999999999E-2</v>
      </c>
      <c r="AE346" s="390">
        <v>2.2890000000000001</v>
      </c>
      <c r="AF346" s="390">
        <v>6.548</v>
      </c>
      <c r="AG346" s="390">
        <v>1.4999999999999999E-2</v>
      </c>
      <c r="AH346" s="390">
        <v>2.2789999999999999</v>
      </c>
      <c r="AI346" s="390">
        <v>6.4790000000000001</v>
      </c>
      <c r="AJ346" s="390">
        <v>1.4999999999999999E-2</v>
      </c>
      <c r="AK346" s="390">
        <v>2.2629999999999999</v>
      </c>
      <c r="AL346" s="390">
        <v>6.4089999999999998</v>
      </c>
      <c r="AM346" s="390">
        <v>1.4999999999999999E-2</v>
      </c>
      <c r="AN346" s="390">
        <v>2.2389999999999999</v>
      </c>
      <c r="AO346" s="390">
        <v>6.3449999999999998</v>
      </c>
      <c r="AP346" s="390">
        <v>1.4999999999999999E-2</v>
      </c>
      <c r="AQ346" s="391" t="s">
        <v>139</v>
      </c>
      <c r="AR346" s="391" t="s">
        <v>139</v>
      </c>
      <c r="AS346" s="391" t="s">
        <v>139</v>
      </c>
      <c r="AT346" s="391" t="s">
        <v>139</v>
      </c>
      <c r="AU346" s="391" t="s">
        <v>139</v>
      </c>
      <c r="AV346" s="391" t="s">
        <v>139</v>
      </c>
      <c r="AW346" s="391" t="s">
        <v>139</v>
      </c>
      <c r="AX346" s="391" t="s">
        <v>139</v>
      </c>
      <c r="AY346" s="391" t="s">
        <v>139</v>
      </c>
      <c r="AZ346" s="391" t="s">
        <v>139</v>
      </c>
      <c r="BA346" s="391" t="s">
        <v>139</v>
      </c>
      <c r="BB346" s="391" t="s">
        <v>139</v>
      </c>
      <c r="BC346" s="449"/>
      <c r="BD346" s="449"/>
      <c r="BE346" s="449"/>
      <c r="BF346" s="449"/>
      <c r="BG346" s="449"/>
      <c r="BH346" s="449"/>
      <c r="BI346" s="449"/>
    </row>
    <row r="347" spans="2:61" ht="16.5" customHeight="1" x14ac:dyDescent="0.3">
      <c r="B347" s="541"/>
      <c r="E347" s="388"/>
      <c r="F347" s="304" t="s">
        <v>704</v>
      </c>
      <c r="G347" s="390">
        <v>2.3820000000000001</v>
      </c>
      <c r="H347" s="390">
        <v>12.744999999999999</v>
      </c>
      <c r="I347" s="390">
        <v>1.2999999999999999E-2</v>
      </c>
      <c r="J347" s="390">
        <v>2.3820000000000001</v>
      </c>
      <c r="K347" s="390">
        <v>12.744999999999999</v>
      </c>
      <c r="L347" s="390">
        <v>1.2999999999999999E-2</v>
      </c>
      <c r="M347" s="390">
        <v>2.3820000000000001</v>
      </c>
      <c r="N347" s="390">
        <v>12.744999999999999</v>
      </c>
      <c r="O347" s="390">
        <v>1.2999999999999999E-2</v>
      </c>
      <c r="P347" s="390">
        <v>2.3820000000000001</v>
      </c>
      <c r="Q347" s="390">
        <v>12.744999999999999</v>
      </c>
      <c r="R347" s="390">
        <v>1.2999999999999999E-2</v>
      </c>
      <c r="S347" s="390">
        <v>2.2890000000000001</v>
      </c>
      <c r="T347" s="390">
        <v>12.744999999999999</v>
      </c>
      <c r="U347" s="390">
        <v>1.2999999999999999E-2</v>
      </c>
      <c r="V347" s="390">
        <v>2.2839999999999998</v>
      </c>
      <c r="W347" s="390">
        <v>12.744999999999999</v>
      </c>
      <c r="X347" s="390">
        <v>1.2999999999999999E-2</v>
      </c>
      <c r="Y347" s="390">
        <v>2.2890000000000001</v>
      </c>
      <c r="Z347" s="390">
        <v>12.744999999999999</v>
      </c>
      <c r="AA347" s="390">
        <v>1.2999999999999999E-2</v>
      </c>
      <c r="AB347" s="390">
        <v>2.2890000000000001</v>
      </c>
      <c r="AC347" s="390">
        <v>12.744999999999999</v>
      </c>
      <c r="AD347" s="390">
        <v>1.2999999999999999E-2</v>
      </c>
      <c r="AE347" s="390">
        <v>2.2890000000000001</v>
      </c>
      <c r="AF347" s="390">
        <v>12.744999999999999</v>
      </c>
      <c r="AG347" s="390">
        <v>1.2999999999999999E-2</v>
      </c>
      <c r="AH347" s="390">
        <v>2.2789999999999999</v>
      </c>
      <c r="AI347" s="390">
        <v>12.744999999999999</v>
      </c>
      <c r="AJ347" s="390">
        <v>1.2999999999999999E-2</v>
      </c>
      <c r="AK347" s="390">
        <v>2.2629999999999999</v>
      </c>
      <c r="AL347" s="390">
        <v>12.744999999999999</v>
      </c>
      <c r="AM347" s="390">
        <v>1.2999999999999999E-2</v>
      </c>
      <c r="AN347" s="390">
        <v>2.2389999999999999</v>
      </c>
      <c r="AO347" s="390">
        <v>12.744999999999999</v>
      </c>
      <c r="AP347" s="390">
        <v>1.2999999999999999E-2</v>
      </c>
      <c r="AQ347" s="391" t="s">
        <v>139</v>
      </c>
      <c r="AR347" s="391" t="s">
        <v>139</v>
      </c>
      <c r="AS347" s="391" t="s">
        <v>139</v>
      </c>
      <c r="AT347" s="391" t="s">
        <v>139</v>
      </c>
      <c r="AU347" s="391" t="s">
        <v>139</v>
      </c>
      <c r="AV347" s="391" t="s">
        <v>139</v>
      </c>
      <c r="AW347" s="391" t="s">
        <v>139</v>
      </c>
      <c r="AX347" s="391" t="s">
        <v>139</v>
      </c>
      <c r="AY347" s="391" t="s">
        <v>139</v>
      </c>
      <c r="AZ347" s="391" t="s">
        <v>139</v>
      </c>
      <c r="BA347" s="391" t="s">
        <v>139</v>
      </c>
      <c r="BB347" s="391" t="s">
        <v>139</v>
      </c>
      <c r="BC347" s="449"/>
      <c r="BD347" s="449"/>
      <c r="BE347" s="449"/>
      <c r="BF347" s="449"/>
      <c r="BG347" s="449"/>
      <c r="BH347" s="449"/>
      <c r="BI347" s="449"/>
    </row>
    <row r="348" spans="2:61" ht="16.5" customHeight="1" x14ac:dyDescent="0.3">
      <c r="B348" s="541"/>
      <c r="E348" s="389" t="s">
        <v>493</v>
      </c>
      <c r="F348" s="304" t="s">
        <v>703</v>
      </c>
      <c r="G348" s="391" t="s">
        <v>139</v>
      </c>
      <c r="H348" s="391" t="s">
        <v>139</v>
      </c>
      <c r="I348" s="391" t="s">
        <v>139</v>
      </c>
      <c r="J348" s="391" t="s">
        <v>139</v>
      </c>
      <c r="K348" s="391" t="s">
        <v>139</v>
      </c>
      <c r="L348" s="391" t="s">
        <v>139</v>
      </c>
      <c r="M348" s="391" t="s">
        <v>139</v>
      </c>
      <c r="N348" s="391" t="s">
        <v>139</v>
      </c>
      <c r="O348" s="391" t="s">
        <v>139</v>
      </c>
      <c r="P348" s="391" t="s">
        <v>139</v>
      </c>
      <c r="Q348" s="391" t="s">
        <v>139</v>
      </c>
      <c r="R348" s="391" t="s">
        <v>139</v>
      </c>
      <c r="S348" s="391" t="s">
        <v>139</v>
      </c>
      <c r="T348" s="391" t="s">
        <v>139</v>
      </c>
      <c r="U348" s="391" t="s">
        <v>139</v>
      </c>
      <c r="V348" s="391" t="s">
        <v>139</v>
      </c>
      <c r="W348" s="391" t="s">
        <v>139</v>
      </c>
      <c r="X348" s="391" t="s">
        <v>139</v>
      </c>
      <c r="Y348" s="391" t="s">
        <v>139</v>
      </c>
      <c r="Z348" s="391" t="s">
        <v>139</v>
      </c>
      <c r="AA348" s="391" t="s">
        <v>139</v>
      </c>
      <c r="AB348" s="391" t="s">
        <v>139</v>
      </c>
      <c r="AC348" s="391" t="s">
        <v>139</v>
      </c>
      <c r="AD348" s="391" t="s">
        <v>139</v>
      </c>
      <c r="AE348" s="391" t="s">
        <v>139</v>
      </c>
      <c r="AF348" s="391" t="s">
        <v>139</v>
      </c>
      <c r="AG348" s="391" t="s">
        <v>139</v>
      </c>
      <c r="AH348" s="391" t="s">
        <v>139</v>
      </c>
      <c r="AI348" s="391" t="s">
        <v>139</v>
      </c>
      <c r="AJ348" s="391" t="s">
        <v>139</v>
      </c>
      <c r="AK348" s="391" t="s">
        <v>139</v>
      </c>
      <c r="AL348" s="391" t="s">
        <v>139</v>
      </c>
      <c r="AM348" s="391" t="s">
        <v>139</v>
      </c>
      <c r="AN348" s="391" t="s">
        <v>139</v>
      </c>
      <c r="AO348" s="391" t="s">
        <v>139</v>
      </c>
      <c r="AP348" s="391" t="s">
        <v>139</v>
      </c>
      <c r="AQ348" s="390">
        <v>2.2629999999999999</v>
      </c>
      <c r="AR348" s="390">
        <v>6.3449999999999998</v>
      </c>
      <c r="AS348" s="390">
        <v>1.4999999999999999E-2</v>
      </c>
      <c r="AT348" s="390">
        <v>2.2629999999999999</v>
      </c>
      <c r="AU348" s="390">
        <v>6.35</v>
      </c>
      <c r="AV348" s="390">
        <v>1.4999999999999999E-2</v>
      </c>
      <c r="AW348" s="390">
        <v>2.2629999999999999</v>
      </c>
      <c r="AX348" s="390">
        <v>6.35</v>
      </c>
      <c r="AY348" s="390">
        <v>1.4999999999999999E-2</v>
      </c>
      <c r="AZ348" s="390">
        <v>2.2629999999999999</v>
      </c>
      <c r="BA348" s="390">
        <v>6.35</v>
      </c>
      <c r="BB348" s="390">
        <v>1.4999999999999999E-2</v>
      </c>
      <c r="BC348" s="449"/>
      <c r="BD348" s="449"/>
      <c r="BE348" s="449"/>
      <c r="BF348" s="449"/>
      <c r="BG348" s="449"/>
      <c r="BH348" s="449"/>
      <c r="BI348" s="449"/>
    </row>
    <row r="349" spans="2:61" ht="16.5" customHeight="1" x14ac:dyDescent="0.3">
      <c r="B349" s="541"/>
      <c r="E349" s="388"/>
      <c r="F349" s="304" t="s">
        <v>704</v>
      </c>
      <c r="G349" s="391" t="s">
        <v>139</v>
      </c>
      <c r="H349" s="391" t="s">
        <v>139</v>
      </c>
      <c r="I349" s="391" t="s">
        <v>139</v>
      </c>
      <c r="J349" s="391" t="s">
        <v>139</v>
      </c>
      <c r="K349" s="391" t="s">
        <v>139</v>
      </c>
      <c r="L349" s="391" t="s">
        <v>139</v>
      </c>
      <c r="M349" s="391" t="s">
        <v>139</v>
      </c>
      <c r="N349" s="391" t="s">
        <v>139</v>
      </c>
      <c r="O349" s="391" t="s">
        <v>139</v>
      </c>
      <c r="P349" s="391" t="s">
        <v>139</v>
      </c>
      <c r="Q349" s="391" t="s">
        <v>139</v>
      </c>
      <c r="R349" s="391" t="s">
        <v>139</v>
      </c>
      <c r="S349" s="391" t="s">
        <v>139</v>
      </c>
      <c r="T349" s="391" t="s">
        <v>139</v>
      </c>
      <c r="U349" s="391" t="s">
        <v>139</v>
      </c>
      <c r="V349" s="391" t="s">
        <v>139</v>
      </c>
      <c r="W349" s="391" t="s">
        <v>139</v>
      </c>
      <c r="X349" s="391" t="s">
        <v>139</v>
      </c>
      <c r="Y349" s="391" t="s">
        <v>139</v>
      </c>
      <c r="Z349" s="391" t="s">
        <v>139</v>
      </c>
      <c r="AA349" s="391" t="s">
        <v>139</v>
      </c>
      <c r="AB349" s="391" t="s">
        <v>139</v>
      </c>
      <c r="AC349" s="391" t="s">
        <v>139</v>
      </c>
      <c r="AD349" s="391" t="s">
        <v>139</v>
      </c>
      <c r="AE349" s="391" t="s">
        <v>139</v>
      </c>
      <c r="AF349" s="391" t="s">
        <v>139</v>
      </c>
      <c r="AG349" s="391" t="s">
        <v>139</v>
      </c>
      <c r="AH349" s="391" t="s">
        <v>139</v>
      </c>
      <c r="AI349" s="391" t="s">
        <v>139</v>
      </c>
      <c r="AJ349" s="391" t="s">
        <v>139</v>
      </c>
      <c r="AK349" s="391" t="s">
        <v>139</v>
      </c>
      <c r="AL349" s="391" t="s">
        <v>139</v>
      </c>
      <c r="AM349" s="391" t="s">
        <v>139</v>
      </c>
      <c r="AN349" s="391" t="s">
        <v>139</v>
      </c>
      <c r="AO349" s="391" t="s">
        <v>139</v>
      </c>
      <c r="AP349" s="391" t="s">
        <v>139</v>
      </c>
      <c r="AQ349" s="390">
        <v>2.2629999999999999</v>
      </c>
      <c r="AR349" s="390">
        <v>12.744999999999999</v>
      </c>
      <c r="AS349" s="390">
        <v>1.2999999999999999E-2</v>
      </c>
      <c r="AT349" s="390">
        <v>2.2629999999999999</v>
      </c>
      <c r="AU349" s="390">
        <v>12.744999999999999</v>
      </c>
      <c r="AV349" s="390">
        <v>1.2999999999999999E-2</v>
      </c>
      <c r="AW349" s="390">
        <v>2.2629999999999999</v>
      </c>
      <c r="AX349" s="390">
        <v>12.744999999999999</v>
      </c>
      <c r="AY349" s="390">
        <v>1.2999999999999999E-2</v>
      </c>
      <c r="AZ349" s="390">
        <v>2.2629999999999999</v>
      </c>
      <c r="BA349" s="390">
        <v>12.744999999999999</v>
      </c>
      <c r="BB349" s="390">
        <v>1.2999999999999999E-2</v>
      </c>
      <c r="BC349" s="449"/>
      <c r="BD349" s="449"/>
      <c r="BE349" s="449"/>
      <c r="BF349" s="449"/>
      <c r="BG349" s="449"/>
      <c r="BH349" s="449"/>
      <c r="BI349" s="449"/>
    </row>
    <row r="350" spans="2:61" ht="16.5" customHeight="1" x14ac:dyDescent="0.3">
      <c r="B350" s="541"/>
      <c r="E350" s="389" t="s">
        <v>11</v>
      </c>
      <c r="F350" s="304" t="s">
        <v>703</v>
      </c>
      <c r="G350" s="391" t="s">
        <v>139</v>
      </c>
      <c r="H350" s="391" t="s">
        <v>139</v>
      </c>
      <c r="I350" s="391" t="s">
        <v>139</v>
      </c>
      <c r="J350" s="391" t="s">
        <v>139</v>
      </c>
      <c r="K350" s="391" t="s">
        <v>139</v>
      </c>
      <c r="L350" s="391" t="s">
        <v>139</v>
      </c>
      <c r="M350" s="391" t="s">
        <v>139</v>
      </c>
      <c r="N350" s="391" t="s">
        <v>139</v>
      </c>
      <c r="O350" s="391" t="s">
        <v>139</v>
      </c>
      <c r="P350" s="391" t="s">
        <v>139</v>
      </c>
      <c r="Q350" s="391" t="s">
        <v>139</v>
      </c>
      <c r="R350" s="391" t="s">
        <v>139</v>
      </c>
      <c r="S350" s="391" t="s">
        <v>139</v>
      </c>
      <c r="T350" s="391" t="s">
        <v>139</v>
      </c>
      <c r="U350" s="391" t="s">
        <v>139</v>
      </c>
      <c r="V350" s="391" t="s">
        <v>139</v>
      </c>
      <c r="W350" s="391" t="s">
        <v>139</v>
      </c>
      <c r="X350" s="391" t="s">
        <v>139</v>
      </c>
      <c r="Y350" s="391" t="s">
        <v>139</v>
      </c>
      <c r="Z350" s="391" t="s">
        <v>139</v>
      </c>
      <c r="AA350" s="391" t="s">
        <v>139</v>
      </c>
      <c r="AB350" s="391" t="s">
        <v>139</v>
      </c>
      <c r="AC350" s="391" t="s">
        <v>139</v>
      </c>
      <c r="AD350" s="391" t="s">
        <v>139</v>
      </c>
      <c r="AE350" s="391" t="s">
        <v>139</v>
      </c>
      <c r="AF350" s="391" t="s">
        <v>139</v>
      </c>
      <c r="AG350" s="391" t="s">
        <v>139</v>
      </c>
      <c r="AH350" s="391" t="s">
        <v>139</v>
      </c>
      <c r="AI350" s="391" t="s">
        <v>139</v>
      </c>
      <c r="AJ350" s="391" t="s">
        <v>139</v>
      </c>
      <c r="AK350" s="391" t="s">
        <v>139</v>
      </c>
      <c r="AL350" s="391" t="s">
        <v>139</v>
      </c>
      <c r="AM350" s="391" t="s">
        <v>139</v>
      </c>
      <c r="AN350" s="391" t="s">
        <v>139</v>
      </c>
      <c r="AO350" s="391" t="s">
        <v>139</v>
      </c>
      <c r="AP350" s="391" t="s">
        <v>139</v>
      </c>
      <c r="AQ350" s="390">
        <v>2.1440000000000001</v>
      </c>
      <c r="AR350" s="390">
        <v>6.3449999999999998</v>
      </c>
      <c r="AS350" s="390">
        <v>1.4999999999999999E-2</v>
      </c>
      <c r="AT350" s="390">
        <v>2.1440000000000001</v>
      </c>
      <c r="AU350" s="390">
        <v>6.35</v>
      </c>
      <c r="AV350" s="390">
        <v>1.4999999999999999E-2</v>
      </c>
      <c r="AW350" s="390">
        <v>2.1440000000000001</v>
      </c>
      <c r="AX350" s="390">
        <v>6.35</v>
      </c>
      <c r="AY350" s="390">
        <v>1.4999999999999999E-2</v>
      </c>
      <c r="AZ350" s="390">
        <v>2.1440000000000001</v>
      </c>
      <c r="BA350" s="390">
        <v>6.35</v>
      </c>
      <c r="BB350" s="390">
        <v>1.4999999999999999E-2</v>
      </c>
      <c r="BC350" s="449"/>
      <c r="BD350" s="449"/>
      <c r="BE350" s="449"/>
      <c r="BF350" s="449"/>
      <c r="BG350" s="449"/>
      <c r="BH350" s="449"/>
      <c r="BI350" s="449"/>
    </row>
    <row r="351" spans="2:61" ht="16.5" customHeight="1" x14ac:dyDescent="0.3">
      <c r="B351" s="541"/>
      <c r="E351" s="388"/>
      <c r="F351" s="304" t="s">
        <v>704</v>
      </c>
      <c r="G351" s="391" t="s">
        <v>139</v>
      </c>
      <c r="H351" s="391" t="s">
        <v>139</v>
      </c>
      <c r="I351" s="391" t="s">
        <v>139</v>
      </c>
      <c r="J351" s="391" t="s">
        <v>139</v>
      </c>
      <c r="K351" s="391" t="s">
        <v>139</v>
      </c>
      <c r="L351" s="391" t="s">
        <v>139</v>
      </c>
      <c r="M351" s="391" t="s">
        <v>139</v>
      </c>
      <c r="N351" s="391" t="s">
        <v>139</v>
      </c>
      <c r="O351" s="391" t="s">
        <v>139</v>
      </c>
      <c r="P351" s="391" t="s">
        <v>139</v>
      </c>
      <c r="Q351" s="391" t="s">
        <v>139</v>
      </c>
      <c r="R351" s="391" t="s">
        <v>139</v>
      </c>
      <c r="S351" s="391" t="s">
        <v>139</v>
      </c>
      <c r="T351" s="391" t="s">
        <v>139</v>
      </c>
      <c r="U351" s="391" t="s">
        <v>139</v>
      </c>
      <c r="V351" s="391" t="s">
        <v>139</v>
      </c>
      <c r="W351" s="391" t="s">
        <v>139</v>
      </c>
      <c r="X351" s="391" t="s">
        <v>139</v>
      </c>
      <c r="Y351" s="391" t="s">
        <v>139</v>
      </c>
      <c r="Z351" s="391" t="s">
        <v>139</v>
      </c>
      <c r="AA351" s="391" t="s">
        <v>139</v>
      </c>
      <c r="AB351" s="391" t="s">
        <v>139</v>
      </c>
      <c r="AC351" s="391" t="s">
        <v>139</v>
      </c>
      <c r="AD351" s="391" t="s">
        <v>139</v>
      </c>
      <c r="AE351" s="391" t="s">
        <v>139</v>
      </c>
      <c r="AF351" s="391" t="s">
        <v>139</v>
      </c>
      <c r="AG351" s="391" t="s">
        <v>139</v>
      </c>
      <c r="AH351" s="391" t="s">
        <v>139</v>
      </c>
      <c r="AI351" s="391" t="s">
        <v>139</v>
      </c>
      <c r="AJ351" s="391" t="s">
        <v>139</v>
      </c>
      <c r="AK351" s="391" t="s">
        <v>139</v>
      </c>
      <c r="AL351" s="391" t="s">
        <v>139</v>
      </c>
      <c r="AM351" s="391" t="s">
        <v>139</v>
      </c>
      <c r="AN351" s="391" t="s">
        <v>139</v>
      </c>
      <c r="AO351" s="391" t="s">
        <v>139</v>
      </c>
      <c r="AP351" s="391" t="s">
        <v>139</v>
      </c>
      <c r="AQ351" s="390">
        <v>2.1440000000000001</v>
      </c>
      <c r="AR351" s="390">
        <v>12.744999999999999</v>
      </c>
      <c r="AS351" s="390">
        <v>1.2999999999999999E-2</v>
      </c>
      <c r="AT351" s="390">
        <v>2.1440000000000001</v>
      </c>
      <c r="AU351" s="390">
        <v>12.744999999999999</v>
      </c>
      <c r="AV351" s="390">
        <v>1.2999999999999999E-2</v>
      </c>
      <c r="AW351" s="390">
        <v>2.1440000000000001</v>
      </c>
      <c r="AX351" s="390">
        <v>12.744999999999999</v>
      </c>
      <c r="AY351" s="390">
        <v>1.2999999999999999E-2</v>
      </c>
      <c r="AZ351" s="390">
        <v>2.1440000000000001</v>
      </c>
      <c r="BA351" s="390">
        <v>12.744999999999999</v>
      </c>
      <c r="BB351" s="390">
        <v>1.2999999999999999E-2</v>
      </c>
      <c r="BC351" s="449"/>
      <c r="BD351" s="449"/>
      <c r="BE351" s="449"/>
      <c r="BF351" s="449"/>
      <c r="BG351" s="449"/>
      <c r="BH351" s="449"/>
      <c r="BI351" s="449"/>
    </row>
    <row r="352" spans="2:61" ht="16.5" customHeight="1" x14ac:dyDescent="0.3">
      <c r="B352" s="541"/>
      <c r="E352" s="389" t="s">
        <v>12</v>
      </c>
      <c r="F352" s="304" t="s">
        <v>703</v>
      </c>
      <c r="G352" s="391" t="s">
        <v>139</v>
      </c>
      <c r="H352" s="391" t="s">
        <v>139</v>
      </c>
      <c r="I352" s="391" t="s">
        <v>139</v>
      </c>
      <c r="J352" s="391" t="s">
        <v>139</v>
      </c>
      <c r="K352" s="391" t="s">
        <v>139</v>
      </c>
      <c r="L352" s="391" t="s">
        <v>139</v>
      </c>
      <c r="M352" s="391" t="s">
        <v>139</v>
      </c>
      <c r="N352" s="391" t="s">
        <v>139</v>
      </c>
      <c r="O352" s="391" t="s">
        <v>139</v>
      </c>
      <c r="P352" s="391" t="s">
        <v>139</v>
      </c>
      <c r="Q352" s="391" t="s">
        <v>139</v>
      </c>
      <c r="R352" s="391" t="s">
        <v>139</v>
      </c>
      <c r="S352" s="391" t="s">
        <v>139</v>
      </c>
      <c r="T352" s="391" t="s">
        <v>139</v>
      </c>
      <c r="U352" s="391" t="s">
        <v>139</v>
      </c>
      <c r="V352" s="391" t="s">
        <v>139</v>
      </c>
      <c r="W352" s="391" t="s">
        <v>139</v>
      </c>
      <c r="X352" s="391" t="s">
        <v>139</v>
      </c>
      <c r="Y352" s="391" t="s">
        <v>139</v>
      </c>
      <c r="Z352" s="391" t="s">
        <v>139</v>
      </c>
      <c r="AA352" s="391" t="s">
        <v>139</v>
      </c>
      <c r="AB352" s="391" t="s">
        <v>139</v>
      </c>
      <c r="AC352" s="391" t="s">
        <v>139</v>
      </c>
      <c r="AD352" s="391" t="s">
        <v>139</v>
      </c>
      <c r="AE352" s="391" t="s">
        <v>139</v>
      </c>
      <c r="AF352" s="391" t="s">
        <v>139</v>
      </c>
      <c r="AG352" s="391" t="s">
        <v>139</v>
      </c>
      <c r="AH352" s="391" t="s">
        <v>139</v>
      </c>
      <c r="AI352" s="391" t="s">
        <v>139</v>
      </c>
      <c r="AJ352" s="391" t="s">
        <v>139</v>
      </c>
      <c r="AK352" s="391" t="s">
        <v>139</v>
      </c>
      <c r="AL352" s="391" t="s">
        <v>139</v>
      </c>
      <c r="AM352" s="391" t="s">
        <v>139</v>
      </c>
      <c r="AN352" s="391" t="s">
        <v>139</v>
      </c>
      <c r="AO352" s="391" t="s">
        <v>139</v>
      </c>
      <c r="AP352" s="391" t="s">
        <v>139</v>
      </c>
      <c r="AQ352" s="390">
        <v>0.35699999999999998</v>
      </c>
      <c r="AR352" s="390">
        <v>6.3449999999999998</v>
      </c>
      <c r="AS352" s="390">
        <v>1.4999999999999999E-2</v>
      </c>
      <c r="AT352" s="390">
        <v>0.35699999999999998</v>
      </c>
      <c r="AU352" s="390">
        <v>6.35</v>
      </c>
      <c r="AV352" s="390">
        <v>1.4999999999999999E-2</v>
      </c>
      <c r="AW352" s="390">
        <v>0.35699999999999998</v>
      </c>
      <c r="AX352" s="390">
        <v>6.35</v>
      </c>
      <c r="AY352" s="390">
        <v>1.4999999999999999E-2</v>
      </c>
      <c r="AZ352" s="390">
        <v>0.35699999999999998</v>
      </c>
      <c r="BA352" s="390">
        <v>6.35</v>
      </c>
      <c r="BB352" s="390">
        <v>1.4999999999999999E-2</v>
      </c>
      <c r="BC352" s="449"/>
      <c r="BD352" s="449"/>
      <c r="BE352" s="449"/>
      <c r="BF352" s="449"/>
      <c r="BG352" s="449"/>
      <c r="BH352" s="449"/>
      <c r="BI352" s="449"/>
    </row>
    <row r="353" spans="2:70" ht="16.5" customHeight="1" x14ac:dyDescent="0.3">
      <c r="B353" s="541"/>
      <c r="E353" s="388"/>
      <c r="F353" s="304" t="s">
        <v>704</v>
      </c>
      <c r="G353" s="391" t="s">
        <v>139</v>
      </c>
      <c r="H353" s="391" t="s">
        <v>139</v>
      </c>
      <c r="I353" s="391" t="s">
        <v>139</v>
      </c>
      <c r="J353" s="391" t="s">
        <v>139</v>
      </c>
      <c r="K353" s="391" t="s">
        <v>139</v>
      </c>
      <c r="L353" s="391" t="s">
        <v>139</v>
      </c>
      <c r="M353" s="391" t="s">
        <v>139</v>
      </c>
      <c r="N353" s="391" t="s">
        <v>139</v>
      </c>
      <c r="O353" s="391" t="s">
        <v>139</v>
      </c>
      <c r="P353" s="391" t="s">
        <v>139</v>
      </c>
      <c r="Q353" s="391" t="s">
        <v>139</v>
      </c>
      <c r="R353" s="391" t="s">
        <v>139</v>
      </c>
      <c r="S353" s="391" t="s">
        <v>139</v>
      </c>
      <c r="T353" s="391" t="s">
        <v>139</v>
      </c>
      <c r="U353" s="391" t="s">
        <v>139</v>
      </c>
      <c r="V353" s="391" t="s">
        <v>139</v>
      </c>
      <c r="W353" s="391" t="s">
        <v>139</v>
      </c>
      <c r="X353" s="391" t="s">
        <v>139</v>
      </c>
      <c r="Y353" s="391" t="s">
        <v>139</v>
      </c>
      <c r="Z353" s="391" t="s">
        <v>139</v>
      </c>
      <c r="AA353" s="391" t="s">
        <v>139</v>
      </c>
      <c r="AB353" s="391" t="s">
        <v>139</v>
      </c>
      <c r="AC353" s="391" t="s">
        <v>139</v>
      </c>
      <c r="AD353" s="391" t="s">
        <v>139</v>
      </c>
      <c r="AE353" s="391" t="s">
        <v>139</v>
      </c>
      <c r="AF353" s="391" t="s">
        <v>139</v>
      </c>
      <c r="AG353" s="391" t="s">
        <v>139</v>
      </c>
      <c r="AH353" s="391" t="s">
        <v>139</v>
      </c>
      <c r="AI353" s="391" t="s">
        <v>139</v>
      </c>
      <c r="AJ353" s="391" t="s">
        <v>139</v>
      </c>
      <c r="AK353" s="391" t="s">
        <v>139</v>
      </c>
      <c r="AL353" s="391" t="s">
        <v>139</v>
      </c>
      <c r="AM353" s="391" t="s">
        <v>139</v>
      </c>
      <c r="AN353" s="391" t="s">
        <v>139</v>
      </c>
      <c r="AO353" s="391" t="s">
        <v>139</v>
      </c>
      <c r="AP353" s="391" t="s">
        <v>139</v>
      </c>
      <c r="AQ353" s="390">
        <v>0.35699999999999998</v>
      </c>
      <c r="AR353" s="390">
        <v>12.744999999999999</v>
      </c>
      <c r="AS353" s="390">
        <v>1.2999999999999999E-2</v>
      </c>
      <c r="AT353" s="390">
        <v>0.35699999999999998</v>
      </c>
      <c r="AU353" s="390">
        <v>12.744999999999999</v>
      </c>
      <c r="AV353" s="390">
        <v>1.2999999999999999E-2</v>
      </c>
      <c r="AW353" s="390">
        <v>0.35699999999999998</v>
      </c>
      <c r="AX353" s="390">
        <v>12.744999999999999</v>
      </c>
      <c r="AY353" s="390">
        <v>1.2999999999999999E-2</v>
      </c>
      <c r="AZ353" s="390">
        <v>0.35699999999999998</v>
      </c>
      <c r="BA353" s="390">
        <v>12.744999999999999</v>
      </c>
      <c r="BB353" s="390">
        <v>1.2999999999999999E-2</v>
      </c>
      <c r="BC353" s="449"/>
      <c r="BD353" s="449"/>
      <c r="BE353" s="449"/>
      <c r="BF353" s="449"/>
      <c r="BG353" s="449"/>
      <c r="BH353" s="449"/>
      <c r="BI353" s="449"/>
    </row>
    <row r="354" spans="2:70" ht="16.5" customHeight="1" x14ac:dyDescent="0.3">
      <c r="B354" s="541"/>
      <c r="E354" s="389" t="s">
        <v>518</v>
      </c>
      <c r="F354" s="304" t="s">
        <v>703</v>
      </c>
      <c r="G354" s="391" t="s">
        <v>139</v>
      </c>
      <c r="H354" s="391" t="s">
        <v>139</v>
      </c>
      <c r="I354" s="391" t="s">
        <v>139</v>
      </c>
      <c r="J354" s="391" t="s">
        <v>139</v>
      </c>
      <c r="K354" s="391" t="s">
        <v>139</v>
      </c>
      <c r="L354" s="391" t="s">
        <v>139</v>
      </c>
      <c r="M354" s="391" t="s">
        <v>139</v>
      </c>
      <c r="N354" s="391" t="s">
        <v>139</v>
      </c>
      <c r="O354" s="391" t="s">
        <v>139</v>
      </c>
      <c r="P354" s="391" t="s">
        <v>139</v>
      </c>
      <c r="Q354" s="391" t="s">
        <v>139</v>
      </c>
      <c r="R354" s="391" t="s">
        <v>139</v>
      </c>
      <c r="S354" s="391" t="s">
        <v>139</v>
      </c>
      <c r="T354" s="391" t="s">
        <v>139</v>
      </c>
      <c r="U354" s="391" t="s">
        <v>139</v>
      </c>
      <c r="V354" s="391" t="s">
        <v>139</v>
      </c>
      <c r="W354" s="391" t="s">
        <v>139</v>
      </c>
      <c r="X354" s="391" t="s">
        <v>139</v>
      </c>
      <c r="Y354" s="391" t="s">
        <v>139</v>
      </c>
      <c r="Z354" s="391" t="s">
        <v>139</v>
      </c>
      <c r="AA354" s="391" t="s">
        <v>139</v>
      </c>
      <c r="AB354" s="391" t="s">
        <v>139</v>
      </c>
      <c r="AC354" s="391" t="s">
        <v>139</v>
      </c>
      <c r="AD354" s="391" t="s">
        <v>139</v>
      </c>
      <c r="AE354" s="391" t="s">
        <v>139</v>
      </c>
      <c r="AF354" s="391" t="s">
        <v>139</v>
      </c>
      <c r="AG354" s="391" t="s">
        <v>139</v>
      </c>
      <c r="AH354" s="391" t="s">
        <v>139</v>
      </c>
      <c r="AI354" s="391" t="s">
        <v>139</v>
      </c>
      <c r="AJ354" s="391" t="s">
        <v>139</v>
      </c>
      <c r="AK354" s="391" t="s">
        <v>139</v>
      </c>
      <c r="AL354" s="391" t="s">
        <v>139</v>
      </c>
      <c r="AM354" s="391" t="s">
        <v>139</v>
      </c>
      <c r="AN354" s="391" t="s">
        <v>139</v>
      </c>
      <c r="AO354" s="391" t="s">
        <v>139</v>
      </c>
      <c r="AP354" s="391" t="s">
        <v>139</v>
      </c>
      <c r="AQ354" s="390">
        <v>0</v>
      </c>
      <c r="AR354" s="390">
        <v>6.3449999999999998</v>
      </c>
      <c r="AS354" s="390">
        <v>1.4999999999999999E-2</v>
      </c>
      <c r="AT354" s="390">
        <v>0</v>
      </c>
      <c r="AU354" s="390">
        <v>6.35</v>
      </c>
      <c r="AV354" s="390">
        <v>1.4999999999999999E-2</v>
      </c>
      <c r="AW354" s="390">
        <v>0</v>
      </c>
      <c r="AX354" s="390">
        <v>6.35</v>
      </c>
      <c r="AY354" s="390">
        <v>1.4999999999999999E-2</v>
      </c>
      <c r="AZ354" s="390">
        <v>0</v>
      </c>
      <c r="BA354" s="390">
        <v>6.35</v>
      </c>
      <c r="BB354" s="390">
        <v>1.4999999999999999E-2</v>
      </c>
      <c r="BC354" s="449"/>
      <c r="BD354" s="449"/>
      <c r="BE354" s="449"/>
      <c r="BF354" s="449"/>
      <c r="BG354" s="449"/>
      <c r="BH354" s="449"/>
      <c r="BI354" s="449"/>
    </row>
    <row r="355" spans="2:70" ht="16.5" customHeight="1" x14ac:dyDescent="0.3">
      <c r="B355" s="541"/>
      <c r="E355" s="388"/>
      <c r="F355" s="304" t="s">
        <v>704</v>
      </c>
      <c r="G355" s="391" t="s">
        <v>139</v>
      </c>
      <c r="H355" s="391" t="s">
        <v>139</v>
      </c>
      <c r="I355" s="391" t="s">
        <v>139</v>
      </c>
      <c r="J355" s="391" t="s">
        <v>139</v>
      </c>
      <c r="K355" s="391" t="s">
        <v>139</v>
      </c>
      <c r="L355" s="391" t="s">
        <v>139</v>
      </c>
      <c r="M355" s="391" t="s">
        <v>139</v>
      </c>
      <c r="N355" s="391" t="s">
        <v>139</v>
      </c>
      <c r="O355" s="391" t="s">
        <v>139</v>
      </c>
      <c r="P355" s="391" t="s">
        <v>139</v>
      </c>
      <c r="Q355" s="391" t="s">
        <v>139</v>
      </c>
      <c r="R355" s="391" t="s">
        <v>139</v>
      </c>
      <c r="S355" s="391" t="s">
        <v>139</v>
      </c>
      <c r="T355" s="391" t="s">
        <v>139</v>
      </c>
      <c r="U355" s="391" t="s">
        <v>139</v>
      </c>
      <c r="V355" s="391" t="s">
        <v>139</v>
      </c>
      <c r="W355" s="391" t="s">
        <v>139</v>
      </c>
      <c r="X355" s="391" t="s">
        <v>139</v>
      </c>
      <c r="Y355" s="391" t="s">
        <v>139</v>
      </c>
      <c r="Z355" s="391" t="s">
        <v>139</v>
      </c>
      <c r="AA355" s="391" t="s">
        <v>139</v>
      </c>
      <c r="AB355" s="391" t="s">
        <v>139</v>
      </c>
      <c r="AC355" s="391" t="s">
        <v>139</v>
      </c>
      <c r="AD355" s="391" t="s">
        <v>139</v>
      </c>
      <c r="AE355" s="391" t="s">
        <v>139</v>
      </c>
      <c r="AF355" s="391" t="s">
        <v>139</v>
      </c>
      <c r="AG355" s="391" t="s">
        <v>139</v>
      </c>
      <c r="AH355" s="391" t="s">
        <v>139</v>
      </c>
      <c r="AI355" s="391" t="s">
        <v>139</v>
      </c>
      <c r="AJ355" s="391" t="s">
        <v>139</v>
      </c>
      <c r="AK355" s="391" t="s">
        <v>139</v>
      </c>
      <c r="AL355" s="391" t="s">
        <v>139</v>
      </c>
      <c r="AM355" s="391" t="s">
        <v>139</v>
      </c>
      <c r="AN355" s="391" t="s">
        <v>139</v>
      </c>
      <c r="AO355" s="391" t="s">
        <v>139</v>
      </c>
      <c r="AP355" s="391" t="s">
        <v>139</v>
      </c>
      <c r="AQ355" s="390">
        <v>0</v>
      </c>
      <c r="AR355" s="390">
        <v>12.744999999999999</v>
      </c>
      <c r="AS355" s="390">
        <v>1.2999999999999999E-2</v>
      </c>
      <c r="AT355" s="390">
        <v>0</v>
      </c>
      <c r="AU355" s="390">
        <v>12.744999999999999</v>
      </c>
      <c r="AV355" s="390">
        <v>1.2999999999999999E-2</v>
      </c>
      <c r="AW355" s="390">
        <v>0</v>
      </c>
      <c r="AX355" s="390">
        <v>12.744999999999999</v>
      </c>
      <c r="AY355" s="390">
        <v>1.2999999999999999E-2</v>
      </c>
      <c r="AZ355" s="390">
        <v>0</v>
      </c>
      <c r="BA355" s="390">
        <v>12.744999999999999</v>
      </c>
      <c r="BB355" s="390">
        <v>1.2999999999999999E-2</v>
      </c>
      <c r="BC355" s="449"/>
      <c r="BD355" s="449"/>
      <c r="BE355" s="449"/>
      <c r="BF355" s="449"/>
      <c r="BG355" s="449"/>
      <c r="BH355" s="449"/>
      <c r="BI355" s="449"/>
    </row>
    <row r="356" spans="2:70" ht="16.5" customHeight="1" x14ac:dyDescent="0.3">
      <c r="B356" s="541"/>
      <c r="E356" s="730" t="s">
        <v>1421</v>
      </c>
      <c r="F356" s="449"/>
      <c r="G356" s="449"/>
      <c r="H356" s="449"/>
      <c r="I356" s="449"/>
      <c r="J356" s="449"/>
      <c r="K356" s="449"/>
      <c r="L356" s="449"/>
      <c r="M356" s="449"/>
      <c r="N356" s="449"/>
      <c r="O356" s="449"/>
      <c r="P356" s="449"/>
      <c r="Q356" s="449"/>
      <c r="R356" s="449"/>
      <c r="S356" s="449"/>
      <c r="T356" s="449"/>
      <c r="U356" s="449"/>
      <c r="V356" s="449"/>
      <c r="W356" s="449"/>
      <c r="X356" s="449"/>
      <c r="Y356" s="449"/>
      <c r="Z356" s="449"/>
      <c r="AZ356" s="449"/>
      <c r="BA356" s="449"/>
      <c r="BB356" s="449"/>
      <c r="BC356" s="449"/>
      <c r="BD356" s="449"/>
      <c r="BE356" s="449"/>
      <c r="BF356" s="449"/>
      <c r="BG356" s="449"/>
      <c r="BH356" s="449"/>
      <c r="BI356" s="449"/>
    </row>
    <row r="357" spans="2:70" ht="16.5" customHeight="1" x14ac:dyDescent="0.3">
      <c r="B357" s="541"/>
      <c r="E357" s="449"/>
      <c r="F357" s="449"/>
      <c r="G357" s="449"/>
      <c r="H357" s="449"/>
      <c r="I357" s="449"/>
      <c r="J357" s="449"/>
      <c r="K357" s="449"/>
      <c r="L357" s="449"/>
      <c r="M357" s="449"/>
      <c r="N357" s="449"/>
      <c r="O357" s="449"/>
      <c r="P357" s="449"/>
      <c r="Q357" s="449"/>
      <c r="R357" s="449"/>
      <c r="S357" s="449"/>
      <c r="T357" s="449"/>
      <c r="U357" s="449"/>
      <c r="V357" s="449"/>
      <c r="W357" s="449"/>
      <c r="X357" s="449"/>
      <c r="Y357" s="449"/>
      <c r="Z357" s="449"/>
      <c r="AZ357" s="449"/>
      <c r="BA357" s="449"/>
      <c r="BB357" s="449"/>
      <c r="BC357" s="449"/>
      <c r="BD357" s="449"/>
      <c r="BE357" s="449"/>
      <c r="BF357" s="449"/>
      <c r="BG357" s="449"/>
      <c r="BH357" s="449"/>
      <c r="BI357" s="449"/>
    </row>
    <row r="358" spans="2:70" ht="16.5" customHeight="1" x14ac:dyDescent="0.3">
      <c r="B358" s="541"/>
      <c r="D358" s="562" t="s">
        <v>927</v>
      </c>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2"/>
      <c r="AL358" s="562"/>
      <c r="AM358" s="562"/>
      <c r="AN358" s="562"/>
      <c r="AO358" s="562"/>
      <c r="AP358" s="562"/>
      <c r="AQ358" s="562"/>
      <c r="AR358" s="562"/>
      <c r="AS358" s="562"/>
      <c r="AT358" s="562"/>
      <c r="AU358" s="562"/>
      <c r="AV358" s="562"/>
      <c r="AW358" s="562"/>
      <c r="AX358" s="562"/>
      <c r="AY358" s="562"/>
      <c r="AZ358" s="562"/>
      <c r="BA358" s="562"/>
      <c r="BB358" s="562"/>
      <c r="BC358" s="562"/>
      <c r="BD358" s="562"/>
      <c r="BE358" s="562"/>
      <c r="BF358" s="562"/>
      <c r="BG358" s="562"/>
      <c r="BH358" s="562"/>
      <c r="BI358" s="562"/>
      <c r="BJ358" s="562"/>
      <c r="BK358" s="562"/>
      <c r="BL358" s="562"/>
      <c r="BM358" s="562"/>
      <c r="BN358" s="562"/>
      <c r="BO358" s="562"/>
      <c r="BP358" s="562"/>
      <c r="BQ358" s="562"/>
      <c r="BR358" s="562"/>
    </row>
    <row r="359" spans="2:70" ht="16.5" customHeight="1" x14ac:dyDescent="0.3">
      <c r="B359" s="541"/>
      <c r="E359" s="449"/>
      <c r="F359" s="449"/>
      <c r="G359" s="449"/>
      <c r="H359" s="449"/>
      <c r="I359" s="449"/>
      <c r="J359" s="449"/>
      <c r="K359" s="449"/>
      <c r="L359" s="449"/>
      <c r="M359" s="449"/>
      <c r="N359" s="449"/>
      <c r="O359" s="449"/>
      <c r="P359" s="449"/>
      <c r="Q359" s="449"/>
      <c r="R359" s="449"/>
      <c r="S359" s="449"/>
      <c r="T359" s="449"/>
      <c r="U359" s="449"/>
      <c r="V359" s="449"/>
      <c r="W359" s="449"/>
      <c r="X359" s="449"/>
      <c r="Y359" s="449"/>
      <c r="Z359" s="449"/>
    </row>
    <row r="360" spans="2:70" ht="16.5" customHeight="1" x14ac:dyDescent="0.3">
      <c r="B360" s="541"/>
      <c r="E360" s="564" t="s">
        <v>928</v>
      </c>
      <c r="F360" s="449"/>
      <c r="G360" s="449"/>
      <c r="H360" s="449"/>
      <c r="I360" s="449"/>
      <c r="J360" s="449"/>
      <c r="K360" s="449"/>
      <c r="L360" s="449"/>
      <c r="M360" s="449"/>
      <c r="N360" s="449"/>
      <c r="O360" s="449"/>
      <c r="P360" s="449"/>
      <c r="Q360" s="449"/>
      <c r="R360" s="449"/>
      <c r="S360" s="449"/>
      <c r="T360" s="449"/>
      <c r="U360" s="449"/>
      <c r="V360" s="449"/>
      <c r="W360" s="449"/>
      <c r="X360" s="449"/>
      <c r="Y360" s="449"/>
      <c r="Z360" s="449"/>
    </row>
    <row r="361" spans="2:70" ht="16.5" customHeight="1" x14ac:dyDescent="0.3">
      <c r="B361" s="541"/>
      <c r="E361" s="451"/>
      <c r="F361" s="449"/>
      <c r="G361" s="449"/>
      <c r="H361" s="449"/>
      <c r="I361" s="449"/>
      <c r="J361" s="449"/>
      <c r="K361" s="449"/>
      <c r="L361" s="449"/>
      <c r="M361" s="449"/>
      <c r="N361" s="449"/>
      <c r="O361" s="449"/>
      <c r="P361" s="449"/>
      <c r="Q361" s="449"/>
      <c r="R361" s="449"/>
      <c r="S361" s="449"/>
      <c r="T361" s="449"/>
      <c r="U361" s="449"/>
      <c r="V361" s="449"/>
      <c r="W361" s="449"/>
      <c r="X361" s="449"/>
      <c r="Y361" s="449"/>
      <c r="Z361" s="449"/>
    </row>
    <row r="362" spans="2:70" ht="16.5" customHeight="1" x14ac:dyDescent="0.3">
      <c r="B362" s="541"/>
      <c r="E362" s="392" t="s">
        <v>137</v>
      </c>
      <c r="F362" s="1073" t="s">
        <v>138</v>
      </c>
      <c r="G362" s="1073"/>
      <c r="H362" s="1073"/>
      <c r="I362" s="392" t="s">
        <v>944</v>
      </c>
      <c r="J362" s="449"/>
      <c r="K362" s="449"/>
      <c r="L362" s="449"/>
      <c r="M362" s="449"/>
      <c r="N362" s="449"/>
      <c r="O362" s="449"/>
      <c r="P362" s="449"/>
      <c r="Q362" s="449"/>
      <c r="R362" s="449"/>
      <c r="S362" s="449"/>
      <c r="T362" s="449"/>
      <c r="U362" s="449"/>
      <c r="V362" s="449"/>
      <c r="W362" s="449"/>
      <c r="X362" s="449"/>
      <c r="Y362" s="449"/>
      <c r="Z362" s="449"/>
    </row>
    <row r="363" spans="2:70" ht="16.5" customHeight="1" x14ac:dyDescent="0.3">
      <c r="B363" s="541"/>
      <c r="E363" s="360" t="s">
        <v>122</v>
      </c>
      <c r="F363" s="1066" t="s">
        <v>535</v>
      </c>
      <c r="G363" s="1066"/>
      <c r="H363" s="1066"/>
      <c r="I363" s="361">
        <v>12400</v>
      </c>
      <c r="J363" s="449"/>
      <c r="K363" s="449"/>
      <c r="L363" s="449"/>
      <c r="M363" s="449"/>
      <c r="N363" s="449"/>
      <c r="O363" s="449"/>
      <c r="P363" s="449"/>
      <c r="Q363" s="449"/>
      <c r="R363" s="449"/>
      <c r="S363" s="449"/>
      <c r="T363" s="449"/>
      <c r="U363" s="449"/>
      <c r="V363" s="449"/>
      <c r="W363" s="449"/>
      <c r="X363" s="449"/>
      <c r="Y363" s="449"/>
      <c r="Z363" s="449"/>
    </row>
    <row r="364" spans="2:70" ht="16.5" customHeight="1" x14ac:dyDescent="0.3">
      <c r="B364" s="541"/>
      <c r="E364" s="360" t="s">
        <v>123</v>
      </c>
      <c r="F364" s="1066" t="s">
        <v>536</v>
      </c>
      <c r="G364" s="1066"/>
      <c r="H364" s="1066"/>
      <c r="I364" s="362">
        <v>677</v>
      </c>
      <c r="J364" s="449"/>
      <c r="K364" s="449"/>
      <c r="L364" s="449"/>
      <c r="M364" s="449"/>
      <c r="N364" s="449"/>
      <c r="O364" s="449"/>
      <c r="P364" s="449"/>
      <c r="Q364" s="449"/>
      <c r="R364" s="449"/>
      <c r="S364" s="449"/>
      <c r="T364" s="449"/>
      <c r="U364" s="449"/>
      <c r="V364" s="449"/>
      <c r="W364" s="449"/>
      <c r="X364" s="449"/>
      <c r="Y364" s="449"/>
      <c r="Z364" s="449"/>
    </row>
    <row r="365" spans="2:70" ht="16.5" customHeight="1" x14ac:dyDescent="0.3">
      <c r="B365" s="541"/>
      <c r="E365" s="360" t="s">
        <v>124</v>
      </c>
      <c r="F365" s="1066" t="s">
        <v>537</v>
      </c>
      <c r="G365" s="1066"/>
      <c r="H365" s="1066"/>
      <c r="I365" s="362">
        <v>116</v>
      </c>
      <c r="J365" s="449"/>
      <c r="K365" s="449"/>
      <c r="L365" s="449"/>
      <c r="M365" s="449"/>
      <c r="N365" s="449"/>
      <c r="O365" s="449"/>
      <c r="P365" s="449"/>
      <c r="Q365" s="449"/>
      <c r="R365" s="449"/>
      <c r="S365" s="449"/>
      <c r="T365" s="449"/>
      <c r="U365" s="449"/>
      <c r="V365" s="449"/>
      <c r="W365" s="449"/>
      <c r="X365" s="449"/>
      <c r="Y365" s="449"/>
      <c r="Z365" s="449"/>
    </row>
    <row r="366" spans="2:70" ht="16.5" customHeight="1" x14ac:dyDescent="0.3">
      <c r="B366" s="541"/>
      <c r="E366" s="360" t="s">
        <v>126</v>
      </c>
      <c r="F366" s="1066" t="s">
        <v>538</v>
      </c>
      <c r="G366" s="1066"/>
      <c r="H366" s="1066"/>
      <c r="I366" s="361">
        <v>3170</v>
      </c>
      <c r="J366" s="449"/>
      <c r="K366" s="449"/>
      <c r="L366" s="449"/>
      <c r="M366" s="449"/>
      <c r="N366" s="449"/>
      <c r="O366" s="449"/>
      <c r="P366" s="449"/>
      <c r="Q366" s="449"/>
      <c r="R366" s="449"/>
      <c r="S366" s="449"/>
      <c r="T366" s="449"/>
      <c r="U366" s="449"/>
      <c r="V366" s="449"/>
      <c r="W366" s="449"/>
      <c r="X366" s="449"/>
      <c r="Y366" s="449"/>
      <c r="Z366" s="449"/>
    </row>
    <row r="367" spans="2:70" ht="16.5" customHeight="1" x14ac:dyDescent="0.3">
      <c r="B367" s="541"/>
      <c r="E367" s="360" t="s">
        <v>127</v>
      </c>
      <c r="F367" s="1066" t="s">
        <v>539</v>
      </c>
      <c r="G367" s="1066"/>
      <c r="H367" s="1066"/>
      <c r="I367" s="361">
        <v>1120</v>
      </c>
      <c r="J367" s="449"/>
      <c r="K367" s="449"/>
      <c r="L367" s="449"/>
      <c r="M367" s="449"/>
      <c r="N367" s="449"/>
      <c r="O367" s="449"/>
      <c r="P367" s="449"/>
      <c r="Q367" s="449"/>
      <c r="R367" s="449"/>
      <c r="S367" s="449"/>
      <c r="T367" s="449"/>
      <c r="U367" s="449"/>
      <c r="V367" s="449"/>
      <c r="W367" s="449"/>
      <c r="X367" s="449"/>
      <c r="Y367" s="449"/>
      <c r="Z367" s="449"/>
    </row>
    <row r="368" spans="2:70" ht="16.5" customHeight="1" x14ac:dyDescent="0.3">
      <c r="B368" s="541"/>
      <c r="E368" s="360" t="s">
        <v>128</v>
      </c>
      <c r="F368" s="1066" t="s">
        <v>540</v>
      </c>
      <c r="G368" s="1066"/>
      <c r="H368" s="1066"/>
      <c r="I368" s="361">
        <v>1300</v>
      </c>
      <c r="J368" s="449"/>
      <c r="K368" s="449"/>
      <c r="L368" s="449"/>
      <c r="M368" s="449"/>
      <c r="N368" s="449"/>
      <c r="O368" s="449"/>
      <c r="P368" s="449"/>
      <c r="Q368" s="449"/>
      <c r="R368" s="449"/>
      <c r="S368" s="449"/>
      <c r="T368" s="449"/>
      <c r="U368" s="449"/>
      <c r="V368" s="449"/>
      <c r="W368" s="449"/>
      <c r="X368" s="449"/>
      <c r="Y368" s="449"/>
      <c r="Z368" s="449"/>
    </row>
    <row r="369" spans="2:26" ht="16.5" customHeight="1" x14ac:dyDescent="0.3">
      <c r="B369" s="541"/>
      <c r="E369" s="360" t="s">
        <v>130</v>
      </c>
      <c r="F369" s="1066" t="s">
        <v>541</v>
      </c>
      <c r="G369" s="1066"/>
      <c r="H369" s="1066"/>
      <c r="I369" s="362">
        <v>328</v>
      </c>
      <c r="J369" s="449"/>
      <c r="K369" s="449"/>
      <c r="L369" s="449"/>
      <c r="M369" s="449"/>
      <c r="N369" s="449"/>
      <c r="O369" s="449"/>
      <c r="P369" s="449"/>
      <c r="Q369" s="449"/>
      <c r="R369" s="449"/>
      <c r="S369" s="449"/>
      <c r="T369" s="449"/>
      <c r="U369" s="449"/>
      <c r="V369" s="449"/>
      <c r="W369" s="449"/>
      <c r="X369" s="449"/>
      <c r="Y369" s="449"/>
      <c r="Z369" s="449"/>
    </row>
    <row r="370" spans="2:26" ht="16.5" customHeight="1" x14ac:dyDescent="0.3">
      <c r="B370" s="541"/>
      <c r="E370" s="360" t="s">
        <v>131</v>
      </c>
      <c r="F370" s="1066" t="s">
        <v>542</v>
      </c>
      <c r="G370" s="1066"/>
      <c r="H370" s="1066"/>
      <c r="I370" s="361">
        <v>4800</v>
      </c>
      <c r="J370" s="449"/>
      <c r="K370" s="449"/>
      <c r="L370" s="449"/>
      <c r="M370" s="449"/>
      <c r="N370" s="449"/>
      <c r="O370" s="449"/>
      <c r="P370" s="449"/>
      <c r="Q370" s="449"/>
      <c r="R370" s="449"/>
      <c r="S370" s="449"/>
      <c r="T370" s="449"/>
      <c r="U370" s="449"/>
      <c r="V370" s="449"/>
      <c r="W370" s="449"/>
      <c r="X370" s="449"/>
      <c r="Y370" s="449"/>
      <c r="Z370" s="449"/>
    </row>
    <row r="371" spans="2:26" ht="16.5" customHeight="1" x14ac:dyDescent="0.3">
      <c r="B371" s="541"/>
      <c r="E371" s="360" t="s">
        <v>140</v>
      </c>
      <c r="F371" s="1066" t="s">
        <v>543</v>
      </c>
      <c r="G371" s="1066"/>
      <c r="H371" s="1066"/>
      <c r="I371" s="362">
        <v>16</v>
      </c>
      <c r="J371" s="449"/>
      <c r="K371" s="449"/>
      <c r="L371" s="449"/>
      <c r="M371" s="449"/>
      <c r="N371" s="449"/>
      <c r="O371" s="449"/>
      <c r="P371" s="449"/>
      <c r="Q371" s="449"/>
      <c r="R371" s="449"/>
      <c r="S371" s="449"/>
      <c r="T371" s="449"/>
      <c r="U371" s="449"/>
      <c r="V371" s="449"/>
      <c r="W371" s="449"/>
      <c r="X371" s="449"/>
      <c r="Y371" s="449"/>
      <c r="Z371" s="449"/>
    </row>
    <row r="372" spans="2:26" ht="16.5" customHeight="1" x14ac:dyDescent="0.3">
      <c r="B372" s="541"/>
      <c r="E372" s="360" t="s">
        <v>129</v>
      </c>
      <c r="F372" s="1066" t="s">
        <v>544</v>
      </c>
      <c r="G372" s="1066"/>
      <c r="H372" s="1066"/>
      <c r="I372" s="362">
        <v>138</v>
      </c>
      <c r="J372" s="449"/>
      <c r="K372" s="449"/>
      <c r="L372" s="449"/>
      <c r="M372" s="449"/>
      <c r="N372" s="449"/>
      <c r="O372" s="449"/>
      <c r="P372" s="449"/>
      <c r="Q372" s="449"/>
      <c r="R372" s="449"/>
      <c r="S372" s="449"/>
      <c r="T372" s="449"/>
      <c r="U372" s="449"/>
      <c r="V372" s="449"/>
      <c r="W372" s="449"/>
      <c r="X372" s="449"/>
      <c r="Y372" s="449"/>
      <c r="Z372" s="449"/>
    </row>
    <row r="373" spans="2:26" ht="16.5" customHeight="1" x14ac:dyDescent="0.3">
      <c r="B373" s="541"/>
      <c r="E373" s="360" t="s">
        <v>141</v>
      </c>
      <c r="F373" s="1066" t="s">
        <v>545</v>
      </c>
      <c r="G373" s="1066"/>
      <c r="H373" s="1066"/>
      <c r="I373" s="362">
        <v>4</v>
      </c>
      <c r="J373" s="449"/>
      <c r="K373" s="449"/>
      <c r="L373" s="449"/>
      <c r="M373" s="449"/>
      <c r="N373" s="449"/>
      <c r="O373" s="449"/>
      <c r="P373" s="449"/>
      <c r="Q373" s="449"/>
      <c r="R373" s="449"/>
      <c r="S373" s="449"/>
      <c r="T373" s="449"/>
      <c r="U373" s="449"/>
      <c r="V373" s="449"/>
      <c r="W373" s="449"/>
      <c r="X373" s="449"/>
      <c r="Y373" s="449"/>
      <c r="Z373" s="449"/>
    </row>
    <row r="374" spans="2:26" ht="16.5" customHeight="1" x14ac:dyDescent="0.3">
      <c r="B374" s="541"/>
      <c r="E374" s="360" t="s">
        <v>132</v>
      </c>
      <c r="F374" s="1066" t="s">
        <v>546</v>
      </c>
      <c r="G374" s="1066"/>
      <c r="H374" s="1066"/>
      <c r="I374" s="361">
        <v>3350</v>
      </c>
      <c r="J374" s="449"/>
      <c r="K374" s="449"/>
      <c r="L374" s="449"/>
      <c r="M374" s="449"/>
      <c r="N374" s="449"/>
      <c r="O374" s="449"/>
      <c r="P374" s="449"/>
      <c r="Q374" s="449"/>
      <c r="R374" s="449"/>
      <c r="S374" s="449"/>
      <c r="T374" s="449"/>
      <c r="U374" s="449"/>
      <c r="V374" s="449"/>
      <c r="W374" s="449"/>
      <c r="X374" s="449"/>
      <c r="Y374" s="449"/>
      <c r="Z374" s="449"/>
    </row>
    <row r="375" spans="2:26" ht="16.5" customHeight="1" x14ac:dyDescent="0.3">
      <c r="B375" s="541"/>
      <c r="E375" s="360" t="s">
        <v>135</v>
      </c>
      <c r="F375" s="1066" t="s">
        <v>547</v>
      </c>
      <c r="G375" s="1066"/>
      <c r="H375" s="1066"/>
      <c r="I375" s="361">
        <v>1210</v>
      </c>
      <c r="J375" s="449"/>
      <c r="K375" s="449"/>
      <c r="L375" s="449"/>
      <c r="M375" s="449"/>
      <c r="N375" s="449"/>
      <c r="O375" s="449"/>
      <c r="P375" s="449"/>
      <c r="Q375" s="449"/>
      <c r="R375" s="449"/>
      <c r="S375" s="449"/>
      <c r="T375" s="449"/>
      <c r="U375" s="449"/>
      <c r="V375" s="449"/>
      <c r="W375" s="449"/>
      <c r="X375" s="449"/>
      <c r="Y375" s="449"/>
      <c r="Z375" s="449"/>
    </row>
    <row r="376" spans="2:26" ht="16.5" customHeight="1" x14ac:dyDescent="0.3">
      <c r="B376" s="541"/>
      <c r="E376" s="360" t="s">
        <v>136</v>
      </c>
      <c r="F376" s="1066" t="s">
        <v>548</v>
      </c>
      <c r="G376" s="1066"/>
      <c r="H376" s="1066"/>
      <c r="I376" s="361">
        <v>1330</v>
      </c>
      <c r="J376" s="449"/>
      <c r="K376" s="449"/>
      <c r="L376" s="449"/>
      <c r="M376" s="449"/>
      <c r="N376" s="449"/>
      <c r="O376" s="449"/>
      <c r="P376" s="449"/>
      <c r="Q376" s="449"/>
      <c r="R376" s="449"/>
      <c r="S376" s="449"/>
      <c r="T376" s="449"/>
      <c r="U376" s="449"/>
      <c r="V376" s="449"/>
      <c r="W376" s="449"/>
      <c r="X376" s="449"/>
      <c r="Y376" s="449"/>
      <c r="Z376" s="449"/>
    </row>
    <row r="377" spans="2:26" ht="16.5" customHeight="1" x14ac:dyDescent="0.3">
      <c r="B377" s="541"/>
      <c r="E377" s="360" t="s">
        <v>133</v>
      </c>
      <c r="F377" s="1066" t="s">
        <v>549</v>
      </c>
      <c r="G377" s="1066"/>
      <c r="H377" s="1066"/>
      <c r="I377" s="361">
        <v>8060</v>
      </c>
      <c r="J377" s="449"/>
      <c r="K377" s="449"/>
      <c r="L377" s="449"/>
      <c r="M377" s="449"/>
      <c r="N377" s="449"/>
      <c r="O377" s="449"/>
      <c r="P377" s="449"/>
      <c r="Q377" s="449"/>
      <c r="R377" s="449"/>
      <c r="S377" s="449"/>
      <c r="T377" s="449"/>
      <c r="U377" s="449"/>
      <c r="V377" s="449"/>
      <c r="W377" s="449"/>
      <c r="X377" s="449"/>
      <c r="Y377" s="449"/>
      <c r="Z377" s="449"/>
    </row>
    <row r="378" spans="2:26" ht="16.5" customHeight="1" x14ac:dyDescent="0.3">
      <c r="B378" s="541"/>
      <c r="E378" s="360" t="s">
        <v>134</v>
      </c>
      <c r="F378" s="1066" t="s">
        <v>550</v>
      </c>
      <c r="G378" s="1066"/>
      <c r="H378" s="1066"/>
      <c r="I378" s="362">
        <v>716</v>
      </c>
      <c r="J378" s="449"/>
      <c r="K378" s="449"/>
      <c r="L378" s="449"/>
      <c r="M378" s="449"/>
      <c r="N378" s="449"/>
      <c r="O378" s="449"/>
      <c r="P378" s="449"/>
      <c r="Q378" s="449"/>
      <c r="R378" s="449"/>
      <c r="S378" s="449"/>
      <c r="T378" s="449"/>
      <c r="U378" s="449"/>
      <c r="V378" s="449"/>
      <c r="W378" s="449"/>
      <c r="X378" s="449"/>
      <c r="Y378" s="449"/>
      <c r="Z378" s="449"/>
    </row>
    <row r="379" spans="2:26" ht="16.5" customHeight="1" x14ac:dyDescent="0.3">
      <c r="B379" s="541"/>
      <c r="E379" s="360" t="s">
        <v>411</v>
      </c>
      <c r="F379" s="1066" t="s">
        <v>550</v>
      </c>
      <c r="G379" s="1066"/>
      <c r="H379" s="1066"/>
      <c r="I379" s="362">
        <v>858</v>
      </c>
      <c r="J379" s="449"/>
      <c r="K379" s="449"/>
      <c r="L379" s="449"/>
      <c r="M379" s="449"/>
      <c r="N379" s="449"/>
      <c r="O379" s="449"/>
      <c r="P379" s="449"/>
      <c r="Q379" s="449"/>
      <c r="R379" s="449"/>
      <c r="S379" s="449"/>
      <c r="T379" s="449"/>
      <c r="U379" s="449"/>
      <c r="V379" s="449"/>
      <c r="W379" s="449"/>
      <c r="X379" s="449"/>
      <c r="Y379" s="449"/>
      <c r="Z379" s="449"/>
    </row>
    <row r="380" spans="2:26" ht="16.5" customHeight="1" x14ac:dyDescent="0.3">
      <c r="B380" s="541"/>
      <c r="E380" s="360" t="s">
        <v>412</v>
      </c>
      <c r="F380" s="1066" t="s">
        <v>551</v>
      </c>
      <c r="G380" s="1066"/>
      <c r="H380" s="1066"/>
      <c r="I380" s="362">
        <v>804</v>
      </c>
      <c r="J380" s="449"/>
      <c r="K380" s="449"/>
      <c r="L380" s="449"/>
      <c r="M380" s="449"/>
      <c r="N380" s="449"/>
      <c r="O380" s="449"/>
      <c r="P380" s="449"/>
      <c r="Q380" s="449"/>
      <c r="R380" s="449"/>
      <c r="S380" s="449"/>
      <c r="T380" s="449"/>
      <c r="U380" s="449"/>
      <c r="V380" s="449"/>
      <c r="W380" s="449"/>
      <c r="X380" s="449"/>
      <c r="Y380" s="449"/>
      <c r="Z380" s="449"/>
    </row>
    <row r="381" spans="2:26" ht="16.5" customHeight="1" x14ac:dyDescent="0.3">
      <c r="B381" s="541"/>
      <c r="E381" s="360" t="s">
        <v>125</v>
      </c>
      <c r="F381" s="1066" t="s">
        <v>552</v>
      </c>
      <c r="G381" s="1066"/>
      <c r="H381" s="1066"/>
      <c r="I381" s="361">
        <v>1650</v>
      </c>
      <c r="J381" s="449"/>
      <c r="K381" s="449"/>
      <c r="L381" s="449"/>
      <c r="M381" s="449"/>
      <c r="N381" s="449"/>
      <c r="O381" s="449"/>
      <c r="P381" s="449"/>
      <c r="Q381" s="449"/>
      <c r="R381" s="449"/>
      <c r="S381" s="449"/>
      <c r="T381" s="449"/>
      <c r="U381" s="449"/>
      <c r="V381" s="449"/>
      <c r="W381" s="449"/>
      <c r="X381" s="449"/>
      <c r="Y381" s="449"/>
      <c r="Z381" s="449"/>
    </row>
    <row r="382" spans="2:26" ht="16.5" customHeight="1" x14ac:dyDescent="0.3">
      <c r="B382" s="541"/>
      <c r="E382" s="360" t="s">
        <v>48</v>
      </c>
      <c r="F382" s="1066" t="s">
        <v>69</v>
      </c>
      <c r="G382" s="1066"/>
      <c r="H382" s="1066"/>
      <c r="I382" s="361">
        <v>3942.8</v>
      </c>
      <c r="J382" s="449"/>
      <c r="K382" s="449"/>
      <c r="L382" s="449"/>
      <c r="M382" s="449"/>
      <c r="N382" s="449"/>
      <c r="O382" s="449"/>
      <c r="P382" s="449"/>
      <c r="Q382" s="449"/>
      <c r="R382" s="449"/>
      <c r="S382" s="449"/>
      <c r="T382" s="449"/>
      <c r="U382" s="449"/>
      <c r="V382" s="449"/>
      <c r="W382" s="449"/>
      <c r="X382" s="449"/>
      <c r="Y382" s="449"/>
      <c r="Z382" s="449"/>
    </row>
    <row r="383" spans="2:26" ht="16.5" customHeight="1" x14ac:dyDescent="0.3">
      <c r="B383" s="541"/>
      <c r="E383" s="360" t="s">
        <v>49</v>
      </c>
      <c r="F383" s="1066" t="s">
        <v>70</v>
      </c>
      <c r="G383" s="1066"/>
      <c r="H383" s="1066"/>
      <c r="I383" s="361">
        <v>1923.4</v>
      </c>
      <c r="J383" s="449"/>
      <c r="K383" s="449"/>
      <c r="L383" s="449"/>
      <c r="M383" s="449"/>
      <c r="N383" s="449"/>
      <c r="O383" s="449"/>
      <c r="P383" s="449"/>
      <c r="Q383" s="449"/>
      <c r="R383" s="449"/>
      <c r="S383" s="449"/>
      <c r="T383" s="449"/>
      <c r="U383" s="449"/>
      <c r="V383" s="449"/>
      <c r="W383" s="449"/>
      <c r="X383" s="449"/>
      <c r="Y383" s="449"/>
      <c r="Z383" s="449"/>
    </row>
    <row r="384" spans="2:26" ht="16.5" customHeight="1" x14ac:dyDescent="0.3">
      <c r="B384" s="541"/>
      <c r="E384" s="360" t="s">
        <v>50</v>
      </c>
      <c r="F384" s="1066" t="s">
        <v>71</v>
      </c>
      <c r="G384" s="1066"/>
      <c r="H384" s="1066"/>
      <c r="I384" s="361">
        <v>2546.6999999999998</v>
      </c>
      <c r="J384" s="449"/>
      <c r="K384" s="449"/>
      <c r="L384" s="449"/>
      <c r="M384" s="449"/>
      <c r="N384" s="449"/>
      <c r="O384" s="449"/>
      <c r="P384" s="449"/>
      <c r="Q384" s="449"/>
      <c r="R384" s="449"/>
      <c r="S384" s="449"/>
      <c r="T384" s="449"/>
      <c r="U384" s="449"/>
      <c r="V384" s="449"/>
      <c r="W384" s="449"/>
      <c r="X384" s="449"/>
      <c r="Y384" s="449"/>
      <c r="Z384" s="449"/>
    </row>
    <row r="385" spans="2:26" ht="16.5" customHeight="1" x14ac:dyDescent="0.3">
      <c r="B385" s="541"/>
      <c r="E385" s="360" t="s">
        <v>51</v>
      </c>
      <c r="F385" s="1066" t="s">
        <v>72</v>
      </c>
      <c r="G385" s="1066"/>
      <c r="H385" s="1066"/>
      <c r="I385" s="361">
        <v>1624.21</v>
      </c>
      <c r="J385" s="449"/>
      <c r="K385" s="449"/>
      <c r="L385" s="449"/>
      <c r="M385" s="449"/>
      <c r="N385" s="449"/>
      <c r="O385" s="449"/>
      <c r="P385" s="449"/>
      <c r="Q385" s="449"/>
      <c r="R385" s="449"/>
      <c r="S385" s="449"/>
      <c r="T385" s="449"/>
      <c r="U385" s="449"/>
      <c r="V385" s="449"/>
      <c r="W385" s="449"/>
      <c r="X385" s="449"/>
      <c r="Y385" s="449"/>
      <c r="Z385" s="449"/>
    </row>
    <row r="386" spans="2:26" ht="16.5" customHeight="1" x14ac:dyDescent="0.3">
      <c r="B386" s="541"/>
      <c r="E386" s="360" t="s">
        <v>52</v>
      </c>
      <c r="F386" s="1066" t="s">
        <v>73</v>
      </c>
      <c r="G386" s="1066"/>
      <c r="H386" s="1066"/>
      <c r="I386" s="361">
        <v>1674.1</v>
      </c>
      <c r="J386" s="449"/>
      <c r="K386" s="449"/>
      <c r="L386" s="449"/>
      <c r="M386" s="449"/>
      <c r="N386" s="449"/>
      <c r="O386" s="449"/>
      <c r="P386" s="449"/>
      <c r="Q386" s="449"/>
      <c r="R386" s="449"/>
      <c r="S386" s="449"/>
      <c r="T386" s="449"/>
      <c r="U386" s="449"/>
      <c r="V386" s="449"/>
      <c r="W386" s="449"/>
      <c r="X386" s="449"/>
      <c r="Y386" s="449"/>
      <c r="Z386" s="449"/>
    </row>
    <row r="387" spans="2:26" ht="16.5" customHeight="1" x14ac:dyDescent="0.3">
      <c r="B387" s="541"/>
      <c r="E387" s="360" t="s">
        <v>53</v>
      </c>
      <c r="F387" s="1066" t="s">
        <v>74</v>
      </c>
      <c r="G387" s="1066"/>
      <c r="H387" s="1066"/>
      <c r="I387" s="361">
        <v>1923.5</v>
      </c>
      <c r="J387" s="449"/>
      <c r="K387" s="449"/>
      <c r="L387" s="449"/>
      <c r="M387" s="449"/>
      <c r="N387" s="449"/>
      <c r="O387" s="449"/>
      <c r="P387" s="449"/>
      <c r="Q387" s="449"/>
      <c r="R387" s="449"/>
      <c r="S387" s="449"/>
      <c r="T387" s="449"/>
      <c r="U387" s="449"/>
      <c r="V387" s="449"/>
      <c r="W387" s="449"/>
      <c r="X387" s="449"/>
      <c r="Y387" s="449"/>
      <c r="Z387" s="449"/>
    </row>
    <row r="388" spans="2:26" ht="16.5" customHeight="1" x14ac:dyDescent="0.3">
      <c r="B388" s="541"/>
      <c r="E388" s="360" t="s">
        <v>54</v>
      </c>
      <c r="F388" s="1066" t="s">
        <v>75</v>
      </c>
      <c r="G388" s="1066"/>
      <c r="H388" s="1066"/>
      <c r="I388" s="361">
        <v>2048.15</v>
      </c>
      <c r="J388" s="449"/>
      <c r="K388" s="449"/>
      <c r="L388" s="449"/>
      <c r="M388" s="449"/>
      <c r="N388" s="449"/>
      <c r="O388" s="449"/>
      <c r="P388" s="449"/>
      <c r="Q388" s="449"/>
      <c r="R388" s="449"/>
      <c r="S388" s="449"/>
      <c r="T388" s="449"/>
      <c r="U388" s="449"/>
      <c r="V388" s="449"/>
      <c r="W388" s="449"/>
      <c r="X388" s="449"/>
      <c r="Y388" s="449"/>
      <c r="Z388" s="449"/>
    </row>
    <row r="389" spans="2:26" ht="16.5" customHeight="1" x14ac:dyDescent="0.3">
      <c r="B389" s="541"/>
      <c r="E389" s="360" t="s">
        <v>55</v>
      </c>
      <c r="F389" s="1066" t="s">
        <v>76</v>
      </c>
      <c r="G389" s="1066"/>
      <c r="H389" s="1066"/>
      <c r="I389" s="361">
        <v>1945</v>
      </c>
      <c r="J389" s="449"/>
      <c r="K389" s="449"/>
      <c r="L389" s="449"/>
      <c r="M389" s="449"/>
      <c r="N389" s="449"/>
      <c r="O389" s="449"/>
      <c r="P389" s="449"/>
      <c r="Q389" s="449"/>
      <c r="R389" s="449"/>
      <c r="S389" s="449"/>
      <c r="T389" s="449"/>
      <c r="U389" s="449"/>
      <c r="V389" s="449"/>
      <c r="W389" s="449"/>
      <c r="X389" s="449"/>
      <c r="Y389" s="449"/>
      <c r="Z389" s="449"/>
    </row>
    <row r="390" spans="2:26" ht="16.5" customHeight="1" x14ac:dyDescent="0.3">
      <c r="B390" s="541"/>
      <c r="E390" s="360" t="s">
        <v>56</v>
      </c>
      <c r="F390" s="1066" t="s">
        <v>77</v>
      </c>
      <c r="G390" s="1066"/>
      <c r="H390" s="1066"/>
      <c r="I390" s="361">
        <v>2127.2200000000003</v>
      </c>
      <c r="J390" s="449"/>
      <c r="K390" s="449"/>
      <c r="L390" s="449"/>
      <c r="M390" s="449"/>
      <c r="N390" s="449"/>
      <c r="O390" s="449"/>
      <c r="P390" s="449"/>
      <c r="Q390" s="449"/>
      <c r="R390" s="449"/>
      <c r="S390" s="449"/>
      <c r="T390" s="449"/>
      <c r="U390" s="449"/>
      <c r="V390" s="449"/>
      <c r="W390" s="449"/>
      <c r="X390" s="449"/>
      <c r="Y390" s="449"/>
      <c r="Z390" s="449"/>
    </row>
    <row r="391" spans="2:26" ht="16.5" customHeight="1" x14ac:dyDescent="0.3">
      <c r="B391" s="541"/>
      <c r="E391" s="360" t="s">
        <v>57</v>
      </c>
      <c r="F391" s="1066" t="s">
        <v>78</v>
      </c>
      <c r="G391" s="1066"/>
      <c r="H391" s="1066"/>
      <c r="I391" s="361">
        <v>2741.55</v>
      </c>
      <c r="J391" s="449"/>
      <c r="K391" s="449"/>
      <c r="L391" s="449"/>
      <c r="M391" s="449"/>
      <c r="N391" s="449"/>
      <c r="O391" s="449"/>
      <c r="P391" s="449"/>
      <c r="Q391" s="449"/>
      <c r="R391" s="449"/>
      <c r="S391" s="449"/>
      <c r="T391" s="449"/>
      <c r="U391" s="449"/>
      <c r="V391" s="449"/>
      <c r="W391" s="449"/>
      <c r="X391" s="449"/>
      <c r="Y391" s="449"/>
      <c r="Z391" s="449"/>
    </row>
    <row r="392" spans="2:26" ht="16.5" customHeight="1" x14ac:dyDescent="0.3">
      <c r="B392" s="541"/>
      <c r="E392" s="360" t="s">
        <v>58</v>
      </c>
      <c r="F392" s="1066" t="s">
        <v>79</v>
      </c>
      <c r="G392" s="1066"/>
      <c r="H392" s="1066"/>
      <c r="I392" s="361">
        <v>2847.17</v>
      </c>
      <c r="J392" s="449"/>
      <c r="K392" s="449"/>
      <c r="L392" s="449"/>
      <c r="M392" s="449"/>
      <c r="N392" s="449"/>
      <c r="O392" s="449"/>
      <c r="P392" s="449"/>
      <c r="Q392" s="449"/>
      <c r="R392" s="449"/>
      <c r="S392" s="449"/>
      <c r="T392" s="449"/>
      <c r="U392" s="449"/>
      <c r="V392" s="449"/>
      <c r="W392" s="449"/>
      <c r="X392" s="449"/>
      <c r="Y392" s="449"/>
      <c r="Z392" s="449"/>
    </row>
    <row r="393" spans="2:26" ht="16.5" customHeight="1" x14ac:dyDescent="0.3">
      <c r="B393" s="541"/>
      <c r="E393" s="360" t="s">
        <v>59</v>
      </c>
      <c r="F393" s="1066" t="s">
        <v>80</v>
      </c>
      <c r="G393" s="1066"/>
      <c r="H393" s="1066"/>
      <c r="I393" s="361">
        <v>2473.1699999999996</v>
      </c>
      <c r="J393" s="449"/>
      <c r="K393" s="449"/>
      <c r="L393" s="449"/>
      <c r="M393" s="449"/>
      <c r="N393" s="449"/>
      <c r="O393" s="449"/>
      <c r="P393" s="449"/>
      <c r="Q393" s="449"/>
      <c r="R393" s="449"/>
      <c r="S393" s="449"/>
      <c r="T393" s="449"/>
      <c r="U393" s="449"/>
      <c r="V393" s="449"/>
      <c r="W393" s="449"/>
      <c r="X393" s="449"/>
      <c r="Y393" s="449"/>
      <c r="Z393" s="449"/>
    </row>
    <row r="394" spans="2:26" ht="16.5" customHeight="1" x14ac:dyDescent="0.3">
      <c r="B394" s="541"/>
      <c r="E394" s="360" t="s">
        <v>60</v>
      </c>
      <c r="F394" s="1066" t="s">
        <v>81</v>
      </c>
      <c r="G394" s="1066"/>
      <c r="H394" s="1066"/>
      <c r="I394" s="361">
        <v>2211.85</v>
      </c>
      <c r="J394" s="449"/>
      <c r="K394" s="449"/>
      <c r="L394" s="449"/>
      <c r="M394" s="449"/>
      <c r="N394" s="449"/>
      <c r="O394" s="449"/>
      <c r="P394" s="449"/>
      <c r="Q394" s="449"/>
      <c r="R394" s="449"/>
      <c r="S394" s="449"/>
      <c r="T394" s="449"/>
      <c r="U394" s="449"/>
      <c r="V394" s="449"/>
      <c r="W394" s="449"/>
      <c r="X394" s="449"/>
      <c r="Y394" s="449"/>
      <c r="Z394" s="449"/>
    </row>
    <row r="395" spans="2:26" ht="16.5" customHeight="1" x14ac:dyDescent="0.3">
      <c r="B395" s="541"/>
      <c r="E395" s="360" t="s">
        <v>61</v>
      </c>
      <c r="F395" s="1066" t="s">
        <v>82</v>
      </c>
      <c r="G395" s="1066"/>
      <c r="H395" s="1066"/>
      <c r="I395" s="361">
        <v>1370.67</v>
      </c>
      <c r="J395" s="449"/>
      <c r="K395" s="449"/>
      <c r="L395" s="449"/>
      <c r="M395" s="449"/>
      <c r="N395" s="449"/>
      <c r="O395" s="449"/>
      <c r="P395" s="449"/>
      <c r="Q395" s="449"/>
      <c r="R395" s="449"/>
      <c r="S395" s="449"/>
      <c r="T395" s="449"/>
      <c r="U395" s="449"/>
      <c r="V395" s="449"/>
      <c r="W395" s="449"/>
      <c r="X395" s="449"/>
      <c r="Y395" s="449"/>
      <c r="Z395" s="449"/>
    </row>
    <row r="396" spans="2:26" ht="16.5" customHeight="1" x14ac:dyDescent="0.3">
      <c r="B396" s="541"/>
      <c r="E396" s="360" t="s">
        <v>62</v>
      </c>
      <c r="F396" s="1066" t="s">
        <v>83</v>
      </c>
      <c r="G396" s="1066"/>
      <c r="H396" s="1066"/>
      <c r="I396" s="361">
        <v>2024.05</v>
      </c>
      <c r="J396" s="449"/>
      <c r="K396" s="449"/>
      <c r="L396" s="449"/>
      <c r="M396" s="449"/>
      <c r="N396" s="449"/>
      <c r="O396" s="449"/>
      <c r="P396" s="449"/>
      <c r="Q396" s="449"/>
      <c r="R396" s="449"/>
      <c r="S396" s="449"/>
      <c r="T396" s="449"/>
      <c r="U396" s="449"/>
      <c r="V396" s="449"/>
      <c r="W396" s="449"/>
      <c r="X396" s="449"/>
      <c r="Y396" s="449"/>
      <c r="Z396" s="449"/>
    </row>
    <row r="397" spans="2:26" ht="16.5" customHeight="1" x14ac:dyDescent="0.3">
      <c r="B397" s="541"/>
      <c r="E397" s="360" t="s">
        <v>63</v>
      </c>
      <c r="F397" s="1066" t="s">
        <v>84</v>
      </c>
      <c r="G397" s="1066"/>
      <c r="H397" s="1066"/>
      <c r="I397" s="361">
        <v>3416.75</v>
      </c>
      <c r="J397" s="449"/>
      <c r="K397" s="449"/>
      <c r="L397" s="449"/>
      <c r="M397" s="449"/>
      <c r="N397" s="449"/>
      <c r="O397" s="449"/>
      <c r="P397" s="449"/>
      <c r="Q397" s="449"/>
      <c r="R397" s="449"/>
      <c r="S397" s="449"/>
      <c r="T397" s="449"/>
      <c r="U397" s="449"/>
      <c r="V397" s="449"/>
      <c r="W397" s="449"/>
      <c r="X397" s="449"/>
      <c r="Y397" s="449"/>
      <c r="Z397" s="449"/>
    </row>
    <row r="398" spans="2:26" ht="16.5" customHeight="1" x14ac:dyDescent="0.3">
      <c r="B398" s="541"/>
      <c r="E398" s="360" t="s">
        <v>64</v>
      </c>
      <c r="F398" s="1066" t="s">
        <v>85</v>
      </c>
      <c r="G398" s="1066"/>
      <c r="H398" s="1066"/>
      <c r="I398" s="361">
        <v>3075.44</v>
      </c>
      <c r="J398" s="449"/>
      <c r="K398" s="449"/>
      <c r="L398" s="449"/>
      <c r="M398" s="449"/>
      <c r="N398" s="449"/>
      <c r="O398" s="449"/>
      <c r="P398" s="449"/>
      <c r="Q398" s="449"/>
      <c r="R398" s="449"/>
      <c r="S398" s="449"/>
      <c r="T398" s="449"/>
      <c r="U398" s="449"/>
      <c r="V398" s="449"/>
      <c r="W398" s="449"/>
      <c r="X398" s="449"/>
      <c r="Y398" s="449"/>
      <c r="Z398" s="449"/>
    </row>
    <row r="399" spans="2:26" ht="16.5" customHeight="1" x14ac:dyDescent="0.3">
      <c r="B399" s="541"/>
      <c r="E399" s="360" t="s">
        <v>65</v>
      </c>
      <c r="F399" s="1066" t="s">
        <v>86</v>
      </c>
      <c r="G399" s="1066"/>
      <c r="H399" s="1066"/>
      <c r="I399" s="361">
        <v>1638.65</v>
      </c>
      <c r="J399" s="449"/>
      <c r="K399" s="449"/>
      <c r="L399" s="449"/>
      <c r="M399" s="449"/>
      <c r="N399" s="449"/>
      <c r="O399" s="449"/>
      <c r="P399" s="449"/>
      <c r="Q399" s="449"/>
      <c r="R399" s="449"/>
      <c r="S399" s="449"/>
      <c r="T399" s="449"/>
      <c r="U399" s="449"/>
      <c r="V399" s="449"/>
      <c r="W399" s="449"/>
      <c r="X399" s="449"/>
      <c r="Y399" s="449"/>
      <c r="Z399" s="449"/>
    </row>
    <row r="400" spans="2:26" ht="16.5" customHeight="1" x14ac:dyDescent="0.3">
      <c r="B400" s="541"/>
      <c r="E400" s="360" t="s">
        <v>66</v>
      </c>
      <c r="F400" s="1066" t="s">
        <v>87</v>
      </c>
      <c r="G400" s="1066"/>
      <c r="H400" s="1066"/>
      <c r="I400" s="361">
        <v>2058.645</v>
      </c>
      <c r="J400" s="449"/>
      <c r="K400" s="449"/>
      <c r="L400" s="449"/>
      <c r="M400" s="449"/>
      <c r="N400" s="449"/>
      <c r="O400" s="449"/>
      <c r="P400" s="449"/>
      <c r="Q400" s="449"/>
      <c r="R400" s="449"/>
      <c r="S400" s="449"/>
      <c r="T400" s="449"/>
      <c r="U400" s="449"/>
      <c r="V400" s="449"/>
      <c r="W400" s="449"/>
      <c r="X400" s="449"/>
      <c r="Y400" s="449"/>
      <c r="Z400" s="449"/>
    </row>
    <row r="401" spans="2:26" ht="16.5" customHeight="1" x14ac:dyDescent="0.3">
      <c r="B401" s="541"/>
      <c r="E401" s="360" t="s">
        <v>67</v>
      </c>
      <c r="F401" s="1066" t="s">
        <v>88</v>
      </c>
      <c r="G401" s="1066"/>
      <c r="H401" s="1066"/>
      <c r="I401" s="361">
        <v>1754.2100000000003</v>
      </c>
      <c r="J401" s="449"/>
      <c r="K401" s="449"/>
      <c r="L401" s="449"/>
      <c r="M401" s="449"/>
      <c r="N401" s="449"/>
      <c r="O401" s="449"/>
      <c r="P401" s="449"/>
      <c r="Q401" s="449"/>
      <c r="R401" s="449"/>
      <c r="S401" s="449"/>
      <c r="T401" s="449"/>
      <c r="U401" s="449"/>
      <c r="V401" s="449"/>
      <c r="W401" s="449"/>
      <c r="X401" s="449"/>
      <c r="Y401" s="449"/>
      <c r="Z401" s="449"/>
    </row>
    <row r="402" spans="2:26" ht="16.5" customHeight="1" x14ac:dyDescent="0.3">
      <c r="B402" s="541"/>
      <c r="E402" s="360" t="s">
        <v>350</v>
      </c>
      <c r="F402" s="1066" t="s">
        <v>351</v>
      </c>
      <c r="G402" s="1066"/>
      <c r="H402" s="1066"/>
      <c r="I402" s="361">
        <v>1281.6010000000001</v>
      </c>
      <c r="J402" s="449"/>
      <c r="K402" s="449"/>
      <c r="L402" s="449"/>
      <c r="M402" s="449"/>
      <c r="N402" s="449"/>
      <c r="O402" s="449"/>
      <c r="P402" s="449"/>
      <c r="Q402" s="449"/>
      <c r="R402" s="449"/>
      <c r="S402" s="449"/>
      <c r="T402" s="449"/>
      <c r="U402" s="449"/>
      <c r="V402" s="449"/>
      <c r="W402" s="449"/>
      <c r="X402" s="449"/>
      <c r="Y402" s="449"/>
      <c r="Z402" s="449"/>
    </row>
    <row r="403" spans="2:26" ht="16.5" customHeight="1" x14ac:dyDescent="0.3">
      <c r="B403" s="541"/>
      <c r="E403" s="360" t="s">
        <v>513</v>
      </c>
      <c r="F403" s="1066" t="s">
        <v>514</v>
      </c>
      <c r="G403" s="1066"/>
      <c r="H403" s="1066"/>
      <c r="I403" s="361">
        <v>1945</v>
      </c>
      <c r="J403" s="449"/>
      <c r="K403" s="449"/>
      <c r="L403" s="449"/>
      <c r="M403" s="449"/>
      <c r="N403" s="449"/>
      <c r="O403" s="449"/>
      <c r="P403" s="449"/>
      <c r="Q403" s="449"/>
      <c r="R403" s="449"/>
      <c r="S403" s="449"/>
      <c r="T403" s="449"/>
      <c r="U403" s="449"/>
      <c r="V403" s="449"/>
      <c r="W403" s="449"/>
      <c r="X403" s="449"/>
      <c r="Y403" s="449"/>
      <c r="Z403" s="449"/>
    </row>
    <row r="404" spans="2:26" ht="16.5" customHeight="1" x14ac:dyDescent="0.3">
      <c r="B404" s="541"/>
      <c r="E404" s="360" t="s">
        <v>512</v>
      </c>
      <c r="F404" s="1066" t="s">
        <v>515</v>
      </c>
      <c r="G404" s="1066"/>
      <c r="H404" s="1066"/>
      <c r="I404" s="361">
        <v>1636</v>
      </c>
      <c r="J404" s="449"/>
      <c r="K404" s="449"/>
      <c r="L404" s="449"/>
      <c r="M404" s="449"/>
      <c r="N404" s="449"/>
      <c r="O404" s="449"/>
      <c r="P404" s="449"/>
      <c r="Q404" s="449"/>
      <c r="R404" s="449"/>
      <c r="S404" s="449"/>
      <c r="T404" s="449"/>
      <c r="U404" s="449"/>
      <c r="V404" s="449"/>
      <c r="W404" s="449"/>
      <c r="X404" s="449"/>
      <c r="Y404" s="449"/>
      <c r="Z404" s="449"/>
    </row>
    <row r="405" spans="2:26" ht="16.5" customHeight="1" x14ac:dyDescent="0.3">
      <c r="B405" s="541"/>
      <c r="E405" s="360" t="s">
        <v>68</v>
      </c>
      <c r="F405" s="1066" t="s">
        <v>89</v>
      </c>
      <c r="G405" s="1066"/>
      <c r="H405" s="1066"/>
      <c r="I405" s="361">
        <v>3985</v>
      </c>
      <c r="J405" s="449"/>
      <c r="K405" s="449"/>
      <c r="L405" s="449"/>
      <c r="M405" s="449"/>
      <c r="N405" s="449"/>
      <c r="O405" s="449"/>
      <c r="P405" s="449"/>
      <c r="Q405" s="449"/>
      <c r="R405" s="449"/>
      <c r="S405" s="449"/>
      <c r="T405" s="449"/>
      <c r="U405" s="449"/>
      <c r="V405" s="449"/>
      <c r="W405" s="449"/>
      <c r="X405" s="449"/>
      <c r="Y405" s="449"/>
      <c r="Z405" s="449"/>
    </row>
    <row r="406" spans="2:26" ht="16.5" customHeight="1" x14ac:dyDescent="0.3">
      <c r="B406" s="541"/>
      <c r="E406" s="360" t="s">
        <v>149</v>
      </c>
      <c r="F406" s="1066" t="s">
        <v>149</v>
      </c>
      <c r="G406" s="1066"/>
      <c r="H406" s="1066"/>
      <c r="I406" s="362" t="s">
        <v>139</v>
      </c>
      <c r="J406" s="449"/>
      <c r="K406" s="449"/>
      <c r="L406" s="449"/>
      <c r="M406" s="449"/>
      <c r="N406" s="449"/>
      <c r="O406" s="449"/>
      <c r="P406" s="449"/>
      <c r="Q406" s="449"/>
      <c r="R406" s="449"/>
      <c r="S406" s="449"/>
      <c r="T406" s="449"/>
      <c r="U406" s="449"/>
      <c r="V406" s="449"/>
      <c r="W406" s="449"/>
      <c r="X406" s="449"/>
      <c r="Y406" s="449"/>
      <c r="Z406" s="449"/>
    </row>
    <row r="407" spans="2:26" ht="16.5" customHeight="1" x14ac:dyDescent="0.3">
      <c r="B407" s="541"/>
      <c r="E407" s="451"/>
      <c r="F407" s="449"/>
      <c r="G407" s="449"/>
      <c r="H407" s="449"/>
      <c r="I407" s="449"/>
      <c r="J407" s="449"/>
      <c r="K407" s="449"/>
      <c r="L407" s="449"/>
      <c r="M407" s="449"/>
      <c r="N407" s="449"/>
      <c r="O407" s="449"/>
      <c r="P407" s="449"/>
      <c r="Q407" s="449"/>
      <c r="R407" s="449"/>
      <c r="S407" s="449"/>
      <c r="T407" s="449"/>
      <c r="U407" s="449"/>
      <c r="V407" s="449"/>
      <c r="W407" s="449"/>
      <c r="X407" s="449"/>
      <c r="Y407" s="449"/>
      <c r="Z407" s="449"/>
    </row>
    <row r="408" spans="2:26" ht="16.5" customHeight="1" x14ac:dyDescent="0.3">
      <c r="B408" s="541"/>
      <c r="E408" s="1068" t="s">
        <v>1373</v>
      </c>
      <c r="F408" s="1068"/>
      <c r="G408" s="1068"/>
      <c r="H408" s="1068"/>
      <c r="I408" s="1068"/>
      <c r="J408" s="1068"/>
      <c r="K408" s="1068"/>
      <c r="L408" s="1068"/>
      <c r="M408" s="1068"/>
      <c r="N408" s="1068"/>
      <c r="O408" s="1068"/>
      <c r="P408" s="1068"/>
      <c r="Q408" s="1068"/>
      <c r="R408" s="1068"/>
      <c r="S408" s="449"/>
      <c r="T408" s="449"/>
      <c r="U408" s="449"/>
      <c r="V408" s="449"/>
      <c r="W408" s="449"/>
      <c r="X408" s="449"/>
      <c r="Y408" s="449"/>
      <c r="Z408" s="449"/>
    </row>
    <row r="409" spans="2:26" ht="16.5" customHeight="1" x14ac:dyDescent="0.3">
      <c r="B409" s="541"/>
      <c r="E409" s="451"/>
      <c r="F409" s="449"/>
      <c r="G409" s="449"/>
      <c r="H409" s="449"/>
      <c r="I409" s="449"/>
      <c r="J409" s="449"/>
      <c r="K409" s="449"/>
      <c r="L409" s="449"/>
      <c r="M409" s="449"/>
      <c r="N409" s="449"/>
      <c r="O409" s="449"/>
      <c r="P409" s="449"/>
      <c r="Q409" s="449"/>
      <c r="R409" s="449"/>
      <c r="S409" s="449"/>
      <c r="T409" s="449"/>
      <c r="U409" s="449"/>
      <c r="V409" s="449"/>
      <c r="W409" s="449"/>
      <c r="X409" s="449"/>
      <c r="Y409" s="449"/>
      <c r="Z409" s="449"/>
    </row>
    <row r="410" spans="2:26" ht="16.5" customHeight="1" x14ac:dyDescent="0.3">
      <c r="B410" s="541"/>
      <c r="E410" s="564" t="s">
        <v>929</v>
      </c>
      <c r="F410" s="449"/>
      <c r="G410" s="449"/>
      <c r="H410" s="449"/>
      <c r="I410" s="449"/>
      <c r="J410" s="449"/>
      <c r="K410" s="449"/>
      <c r="L410" s="449"/>
      <c r="M410" s="449"/>
      <c r="N410" s="449"/>
      <c r="O410" s="449"/>
      <c r="P410" s="449"/>
      <c r="Q410" s="449"/>
      <c r="R410" s="449"/>
      <c r="S410" s="449"/>
      <c r="T410" s="449"/>
      <c r="U410" s="449"/>
      <c r="V410" s="449"/>
      <c r="W410" s="449"/>
      <c r="X410" s="449"/>
      <c r="Y410" s="449"/>
      <c r="Z410" s="449"/>
    </row>
    <row r="411" spans="2:26" ht="16.5" customHeight="1" x14ac:dyDescent="0.3">
      <c r="B411" s="541"/>
      <c r="E411" s="451"/>
      <c r="F411" s="449"/>
      <c r="G411" s="449"/>
      <c r="H411" s="449"/>
      <c r="I411" s="449"/>
      <c r="J411" s="449"/>
      <c r="K411" s="449"/>
      <c r="L411" s="449"/>
      <c r="M411" s="449"/>
      <c r="N411" s="449"/>
      <c r="O411" s="449"/>
      <c r="P411" s="449"/>
      <c r="Q411" s="449"/>
      <c r="R411" s="449"/>
      <c r="S411" s="449"/>
      <c r="T411" s="449"/>
      <c r="U411" s="449"/>
      <c r="V411" s="449"/>
      <c r="W411" s="449"/>
      <c r="X411" s="449"/>
      <c r="Y411" s="449"/>
      <c r="Z411" s="449"/>
    </row>
    <row r="412" spans="2:26" ht="16.5" customHeight="1" x14ac:dyDescent="0.3">
      <c r="B412" s="541"/>
      <c r="E412" s="1076" t="s">
        <v>804</v>
      </c>
      <c r="F412" s="1076"/>
      <c r="G412" s="1073" t="s">
        <v>137</v>
      </c>
      <c r="H412" s="1073"/>
      <c r="I412" s="392" t="s">
        <v>653</v>
      </c>
      <c r="M412" s="449"/>
      <c r="N412" s="449"/>
      <c r="O412" s="449"/>
      <c r="P412" s="449"/>
      <c r="Q412" s="449"/>
      <c r="R412" s="449"/>
      <c r="S412" s="449"/>
      <c r="T412" s="449"/>
      <c r="U412" s="449"/>
      <c r="V412" s="449"/>
      <c r="W412" s="449"/>
      <c r="X412" s="449"/>
      <c r="Y412" s="449"/>
      <c r="Z412" s="449"/>
    </row>
    <row r="413" spans="2:26" ht="16.5" customHeight="1" x14ac:dyDescent="0.3">
      <c r="B413" s="541"/>
      <c r="E413" s="1067" t="s">
        <v>945</v>
      </c>
      <c r="F413" s="1067"/>
      <c r="G413" s="1067" t="s">
        <v>664</v>
      </c>
      <c r="H413" s="1067"/>
      <c r="I413" s="362">
        <v>1</v>
      </c>
      <c r="M413" s="449"/>
      <c r="N413" s="449"/>
      <c r="O413" s="449"/>
      <c r="P413" s="449"/>
      <c r="Q413" s="449"/>
      <c r="R413" s="449"/>
      <c r="S413" s="449"/>
      <c r="T413" s="449"/>
      <c r="U413" s="449"/>
      <c r="V413" s="449"/>
      <c r="W413" s="449"/>
      <c r="X413" s="449"/>
      <c r="Y413" s="449"/>
      <c r="Z413" s="449"/>
    </row>
    <row r="414" spans="2:26" ht="16.5" customHeight="1" x14ac:dyDescent="0.3">
      <c r="B414" s="541"/>
      <c r="E414" s="1067" t="s">
        <v>946</v>
      </c>
      <c r="F414" s="1067"/>
      <c r="G414" s="1067" t="s">
        <v>802</v>
      </c>
      <c r="H414" s="1067"/>
      <c r="I414" s="362">
        <v>28</v>
      </c>
      <c r="M414" s="449"/>
      <c r="N414" s="449"/>
      <c r="O414" s="449"/>
      <c r="P414" s="449"/>
      <c r="Q414" s="449"/>
      <c r="R414" s="449"/>
      <c r="S414" s="449"/>
      <c r="T414" s="449"/>
      <c r="U414" s="449"/>
      <c r="V414" s="449"/>
      <c r="W414" s="449"/>
      <c r="X414" s="449"/>
      <c r="Y414" s="449"/>
      <c r="Z414" s="449"/>
    </row>
    <row r="415" spans="2:26" ht="16.5" customHeight="1" x14ac:dyDescent="0.3">
      <c r="B415" s="541"/>
      <c r="E415" s="1067" t="s">
        <v>947</v>
      </c>
      <c r="F415" s="1067"/>
      <c r="G415" s="1067" t="s">
        <v>803</v>
      </c>
      <c r="H415" s="1067"/>
      <c r="I415" s="362">
        <v>265</v>
      </c>
      <c r="M415" s="449"/>
      <c r="N415" s="449"/>
      <c r="O415" s="449"/>
      <c r="P415" s="449"/>
      <c r="Q415" s="449"/>
      <c r="R415" s="449"/>
      <c r="S415" s="449"/>
      <c r="T415" s="449"/>
      <c r="U415" s="449"/>
      <c r="V415" s="449"/>
      <c r="W415" s="449"/>
      <c r="X415" s="449"/>
      <c r="Y415" s="449"/>
      <c r="Z415" s="449"/>
    </row>
    <row r="416" spans="2:26" ht="16.5" customHeight="1" x14ac:dyDescent="0.3">
      <c r="B416" s="541"/>
      <c r="E416" s="1067" t="s">
        <v>949</v>
      </c>
      <c r="F416" s="1067"/>
      <c r="G416" s="1067" t="s">
        <v>798</v>
      </c>
      <c r="H416" s="1067"/>
      <c r="I416" s="361">
        <v>23500</v>
      </c>
      <c r="M416" s="449"/>
      <c r="N416" s="449"/>
      <c r="O416" s="449"/>
      <c r="P416" s="449"/>
      <c r="Q416" s="449"/>
      <c r="R416" s="449"/>
      <c r="S416" s="449"/>
      <c r="T416" s="449"/>
      <c r="U416" s="449"/>
      <c r="V416" s="449"/>
      <c r="W416" s="449"/>
      <c r="X416" s="449"/>
      <c r="Y416" s="449"/>
      <c r="Z416" s="449"/>
    </row>
    <row r="417" spans="1:99" ht="16.5" customHeight="1" x14ac:dyDescent="0.3">
      <c r="B417" s="541"/>
      <c r="E417" s="1067" t="s">
        <v>948</v>
      </c>
      <c r="F417" s="1067"/>
      <c r="G417" s="1067" t="s">
        <v>799</v>
      </c>
      <c r="H417" s="1067"/>
      <c r="I417" s="566">
        <v>16100</v>
      </c>
      <c r="M417" s="449"/>
      <c r="N417" s="449"/>
      <c r="O417" s="449"/>
      <c r="P417" s="449"/>
      <c r="Q417" s="449"/>
      <c r="R417" s="449"/>
      <c r="S417" s="449"/>
      <c r="T417" s="449"/>
      <c r="U417" s="449"/>
      <c r="V417" s="449"/>
      <c r="W417" s="449"/>
      <c r="X417" s="449"/>
      <c r="Y417" s="449"/>
      <c r="Z417" s="449"/>
    </row>
    <row r="418" spans="1:99" ht="16.5" customHeight="1" x14ac:dyDescent="0.3">
      <c r="B418" s="541"/>
      <c r="E418" s="1067" t="s">
        <v>666</v>
      </c>
      <c r="F418" s="1067"/>
      <c r="G418" s="1067" t="s">
        <v>665</v>
      </c>
      <c r="H418" s="1067"/>
      <c r="I418" s="567">
        <v>491</v>
      </c>
      <c r="M418" s="449"/>
      <c r="N418" s="449"/>
      <c r="O418" s="449"/>
      <c r="P418" s="449"/>
      <c r="Q418" s="449"/>
      <c r="R418" s="449"/>
      <c r="S418" s="449"/>
      <c r="T418" s="449"/>
      <c r="U418" s="449"/>
      <c r="V418" s="449"/>
      <c r="W418" s="449"/>
      <c r="X418" s="449"/>
      <c r="Y418" s="449"/>
      <c r="Z418" s="449"/>
    </row>
    <row r="419" spans="1:99" ht="16.5" customHeight="1" x14ac:dyDescent="0.3">
      <c r="B419" s="541"/>
      <c r="E419" s="1067" t="s">
        <v>668</v>
      </c>
      <c r="F419" s="1067"/>
      <c r="G419" s="1067" t="s">
        <v>667</v>
      </c>
      <c r="H419" s="1067"/>
      <c r="I419" s="568">
        <v>1790</v>
      </c>
      <c r="M419" s="449"/>
      <c r="N419" s="449"/>
      <c r="O419" s="449"/>
      <c r="P419" s="449"/>
      <c r="Q419" s="449"/>
      <c r="R419" s="449"/>
      <c r="S419" s="449"/>
      <c r="T419" s="449"/>
      <c r="U419" s="449"/>
      <c r="V419" s="449"/>
      <c r="W419" s="449"/>
      <c r="X419" s="449"/>
      <c r="Y419" s="449"/>
      <c r="Z419" s="449"/>
    </row>
    <row r="420" spans="1:99" ht="16.5" customHeight="1" x14ac:dyDescent="0.3">
      <c r="B420" s="541"/>
      <c r="E420" s="1067" t="s">
        <v>669</v>
      </c>
      <c r="F420" s="1067"/>
      <c r="G420" s="1067" t="s">
        <v>805</v>
      </c>
      <c r="H420" s="1067"/>
      <c r="I420" s="567">
        <v>216</v>
      </c>
      <c r="M420" s="449"/>
      <c r="N420" s="449"/>
      <c r="O420" s="449"/>
      <c r="P420" s="449"/>
      <c r="Q420" s="449"/>
      <c r="R420" s="449"/>
      <c r="S420" s="449"/>
      <c r="T420" s="449"/>
      <c r="U420" s="449"/>
      <c r="V420" s="449"/>
      <c r="W420" s="449"/>
      <c r="X420" s="449"/>
      <c r="Y420" s="449"/>
      <c r="Z420" s="449"/>
    </row>
    <row r="421" spans="1:99" ht="16.5" customHeight="1" x14ac:dyDescent="0.3">
      <c r="B421" s="541"/>
      <c r="E421" s="1067" t="s">
        <v>950</v>
      </c>
      <c r="F421" s="1067"/>
      <c r="G421" s="1067" t="s">
        <v>806</v>
      </c>
      <c r="H421" s="1067"/>
      <c r="I421" s="568">
        <v>11100</v>
      </c>
      <c r="M421" s="449"/>
      <c r="N421" s="449"/>
      <c r="O421" s="449"/>
      <c r="P421" s="449"/>
      <c r="Q421" s="449"/>
      <c r="R421" s="449"/>
      <c r="S421" s="449"/>
      <c r="T421" s="449"/>
      <c r="U421" s="449"/>
      <c r="V421" s="449"/>
      <c r="W421" s="449"/>
      <c r="X421" s="449"/>
      <c r="Y421" s="449"/>
      <c r="Z421" s="449"/>
    </row>
    <row r="422" spans="1:99" ht="16.5" customHeight="1" x14ac:dyDescent="0.3">
      <c r="B422" s="541"/>
      <c r="E422" s="1067" t="s">
        <v>951</v>
      </c>
      <c r="F422" s="1067"/>
      <c r="G422" s="1067" t="s">
        <v>671</v>
      </c>
      <c r="H422" s="1067"/>
      <c r="I422" s="568">
        <v>8900</v>
      </c>
      <c r="M422" s="449"/>
      <c r="N422" s="449"/>
      <c r="O422" s="449"/>
      <c r="P422" s="449"/>
      <c r="Q422" s="449"/>
      <c r="R422" s="449"/>
      <c r="S422" s="449"/>
      <c r="T422" s="449"/>
      <c r="U422" s="449"/>
      <c r="V422" s="449"/>
      <c r="W422" s="449"/>
      <c r="X422" s="449"/>
      <c r="Y422" s="449"/>
      <c r="Z422" s="449"/>
    </row>
    <row r="423" spans="1:99" ht="16.5" customHeight="1" x14ac:dyDescent="0.3">
      <c r="B423" s="541"/>
      <c r="E423" s="1067" t="s">
        <v>149</v>
      </c>
      <c r="F423" s="1067"/>
      <c r="G423" s="1077" t="s">
        <v>139</v>
      </c>
      <c r="H423" s="1077"/>
      <c r="I423" s="362" t="s">
        <v>139</v>
      </c>
      <c r="M423" s="449"/>
      <c r="N423" s="449"/>
      <c r="O423" s="449"/>
      <c r="P423" s="449"/>
      <c r="Q423" s="449"/>
      <c r="R423" s="449"/>
      <c r="S423" s="449"/>
      <c r="T423" s="449"/>
      <c r="U423" s="449"/>
      <c r="V423" s="449"/>
      <c r="W423" s="449"/>
      <c r="X423" s="449"/>
      <c r="Y423" s="449"/>
      <c r="Z423" s="449"/>
    </row>
    <row r="424" spans="1:99" ht="16.5" customHeight="1" x14ac:dyDescent="0.3">
      <c r="B424" s="541"/>
      <c r="E424" s="451"/>
      <c r="F424" s="449"/>
      <c r="G424" s="449"/>
      <c r="H424" s="449"/>
      <c r="I424" s="449"/>
      <c r="J424" s="449"/>
      <c r="K424" s="449"/>
      <c r="L424" s="449"/>
      <c r="M424" s="449"/>
      <c r="N424" s="449"/>
      <c r="O424" s="449"/>
      <c r="P424" s="449"/>
      <c r="Q424" s="449"/>
      <c r="R424" s="449"/>
      <c r="S424" s="449"/>
      <c r="T424" s="449"/>
      <c r="U424" s="449"/>
      <c r="V424" s="449"/>
      <c r="W424" s="449"/>
      <c r="X424" s="449"/>
      <c r="Y424" s="449"/>
      <c r="Z424" s="449"/>
    </row>
    <row r="425" spans="1:99" ht="16.5" customHeight="1" x14ac:dyDescent="0.3">
      <c r="B425" s="541"/>
      <c r="E425" s="1068" t="s">
        <v>1373</v>
      </c>
      <c r="F425" s="1068"/>
      <c r="G425" s="1068"/>
      <c r="H425" s="1068"/>
      <c r="I425" s="1068"/>
      <c r="J425" s="1068"/>
      <c r="K425" s="1068"/>
      <c r="L425" s="1068"/>
      <c r="M425" s="1068"/>
      <c r="N425" s="1068"/>
      <c r="O425" s="1068"/>
      <c r="P425" s="1068"/>
      <c r="Q425" s="1068"/>
      <c r="R425" s="1068"/>
      <c r="S425" s="449"/>
      <c r="T425" s="449"/>
      <c r="U425" s="449"/>
      <c r="V425" s="449"/>
      <c r="W425" s="449"/>
      <c r="X425" s="449"/>
      <c r="Y425" s="449"/>
      <c r="Z425" s="449"/>
    </row>
    <row r="426" spans="1:99" ht="16.5" customHeight="1" x14ac:dyDescent="0.3">
      <c r="B426" s="541"/>
      <c r="E426" s="451"/>
      <c r="F426" s="449"/>
      <c r="G426" s="449"/>
      <c r="H426" s="449"/>
      <c r="I426" s="449"/>
      <c r="J426" s="449"/>
      <c r="K426" s="449"/>
      <c r="L426" s="449"/>
      <c r="M426" s="449"/>
      <c r="N426" s="449"/>
      <c r="O426" s="449"/>
      <c r="P426" s="449"/>
      <c r="Q426" s="449"/>
      <c r="R426" s="449"/>
      <c r="S426" s="449"/>
      <c r="T426" s="449"/>
      <c r="U426" s="449"/>
      <c r="V426" s="449"/>
      <c r="W426" s="449"/>
      <c r="X426" s="449"/>
      <c r="Y426" s="449"/>
      <c r="Z426" s="449"/>
    </row>
    <row r="427" spans="1:99" ht="16.5" customHeight="1" x14ac:dyDescent="0.3">
      <c r="B427" s="541"/>
      <c r="D427" s="562" t="s">
        <v>952</v>
      </c>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2"/>
      <c r="AL427" s="562"/>
      <c r="AM427" s="562"/>
      <c r="AN427" s="562"/>
      <c r="AO427" s="562"/>
      <c r="AP427" s="562"/>
      <c r="AQ427" s="562"/>
      <c r="AR427" s="562"/>
      <c r="AS427" s="562"/>
      <c r="AT427" s="562"/>
      <c r="AU427" s="562"/>
      <c r="AV427" s="562"/>
      <c r="AW427" s="562"/>
      <c r="AX427" s="562"/>
      <c r="AY427" s="562"/>
      <c r="AZ427" s="562"/>
      <c r="BA427" s="562"/>
      <c r="BB427" s="562"/>
      <c r="BC427" s="562"/>
      <c r="BD427" s="562"/>
      <c r="BE427" s="562"/>
      <c r="BF427" s="562"/>
      <c r="BG427" s="562"/>
      <c r="BH427" s="562"/>
      <c r="BI427" s="562"/>
      <c r="BJ427" s="562"/>
      <c r="BK427" s="562"/>
      <c r="BL427" s="562"/>
      <c r="BM427" s="562"/>
      <c r="BN427" s="562"/>
      <c r="BO427" s="562"/>
      <c r="BP427" s="562"/>
      <c r="BQ427" s="562"/>
      <c r="BR427" s="562"/>
      <c r="BS427" s="562"/>
      <c r="BT427" s="562"/>
      <c r="BU427" s="562"/>
      <c r="BV427" s="562"/>
      <c r="BW427" s="562"/>
      <c r="BX427" s="562"/>
      <c r="BY427" s="562"/>
      <c r="BZ427" s="562"/>
      <c r="CA427" s="562"/>
      <c r="CB427" s="562"/>
      <c r="CC427" s="562"/>
      <c r="CD427" s="562"/>
      <c r="CE427" s="562"/>
      <c r="CF427" s="562"/>
      <c r="CG427" s="562"/>
      <c r="CH427" s="562"/>
      <c r="CI427" s="562"/>
      <c r="CJ427" s="562"/>
      <c r="CK427" s="562"/>
      <c r="CL427" s="562"/>
      <c r="CM427" s="562"/>
      <c r="CN427" s="562"/>
      <c r="CO427" s="562"/>
      <c r="CP427" s="562"/>
      <c r="CQ427" s="562"/>
      <c r="CR427" s="562"/>
      <c r="CS427" s="562"/>
      <c r="CT427" s="562"/>
      <c r="CU427" s="562"/>
    </row>
    <row r="428" spans="1:99" s="453" customFormat="1" ht="16.5" customHeight="1" x14ac:dyDescent="0.3">
      <c r="A428" s="532"/>
      <c r="B428" s="544"/>
      <c r="C428" s="452"/>
      <c r="D428" s="450"/>
      <c r="E428" s="450"/>
      <c r="F428" s="450"/>
      <c r="G428" s="450"/>
      <c r="H428" s="450"/>
      <c r="I428" s="450"/>
      <c r="J428" s="450"/>
      <c r="K428" s="450"/>
      <c r="L428" s="450"/>
      <c r="M428" s="450"/>
      <c r="N428" s="450"/>
      <c r="O428" s="450"/>
      <c r="P428" s="450"/>
      <c r="Q428" s="450"/>
      <c r="R428" s="450"/>
    </row>
    <row r="429" spans="1:99" s="448" customFormat="1" ht="18.75" x14ac:dyDescent="0.3">
      <c r="A429" s="532"/>
      <c r="B429" s="569"/>
      <c r="E429" s="791">
        <v>2022</v>
      </c>
      <c r="K429" s="570">
        <v>2021</v>
      </c>
      <c r="L429" s="571"/>
      <c r="M429" s="571"/>
      <c r="O429" s="572"/>
      <c r="Q429" s="791">
        <v>2020</v>
      </c>
      <c r="R429" s="571"/>
      <c r="S429" s="571"/>
      <c r="U429" s="572"/>
      <c r="W429" s="572">
        <v>2019</v>
      </c>
      <c r="Y429" s="572"/>
      <c r="AA429" s="572"/>
      <c r="AC429" s="791">
        <v>2018</v>
      </c>
      <c r="AD429" s="791"/>
      <c r="AI429" s="572">
        <v>2017</v>
      </c>
      <c r="AJ429" s="572"/>
      <c r="AK429" s="572"/>
      <c r="AM429" s="572"/>
      <c r="AO429" s="791">
        <v>2016</v>
      </c>
      <c r="AP429" s="791"/>
      <c r="AR429" s="572"/>
      <c r="AU429" s="573">
        <v>2015</v>
      </c>
      <c r="AV429" s="573"/>
      <c r="AX429" s="572"/>
      <c r="BA429" s="573">
        <v>2014</v>
      </c>
      <c r="BB429" s="573"/>
      <c r="BG429" s="572">
        <v>2013</v>
      </c>
      <c r="BH429" s="572"/>
      <c r="BM429" s="574">
        <v>2012</v>
      </c>
      <c r="BN429" s="574"/>
      <c r="BS429" s="572">
        <v>2011</v>
      </c>
      <c r="BT429" s="572"/>
      <c r="BY429" s="572">
        <v>2010</v>
      </c>
      <c r="BZ429" s="572"/>
      <c r="CE429" s="572">
        <v>2009</v>
      </c>
      <c r="CF429" s="572"/>
      <c r="CK429" s="572">
        <v>2008</v>
      </c>
      <c r="CL429" s="572"/>
      <c r="CQ429" s="572">
        <v>2007</v>
      </c>
      <c r="CR429" s="572"/>
    </row>
    <row r="430" spans="1:99" s="577" customFormat="1" ht="16.5" customHeight="1" x14ac:dyDescent="0.3">
      <c r="A430" s="575"/>
      <c r="B430" s="576"/>
      <c r="G430" s="578" t="s">
        <v>954</v>
      </c>
      <c r="H430" s="326">
        <v>0.27300000000000002</v>
      </c>
      <c r="I430" s="310" t="s">
        <v>998</v>
      </c>
      <c r="M430" s="578" t="s">
        <v>954</v>
      </c>
      <c r="N430" s="326">
        <v>0.25900000000000001</v>
      </c>
      <c r="O430" s="310" t="s">
        <v>998</v>
      </c>
      <c r="S430" s="578" t="s">
        <v>954</v>
      </c>
      <c r="T430" s="326">
        <v>0.25</v>
      </c>
      <c r="U430" s="310" t="s">
        <v>953</v>
      </c>
      <c r="Y430" s="579" t="s">
        <v>954</v>
      </c>
      <c r="Z430" s="326">
        <v>0.31000000238418579</v>
      </c>
      <c r="AA430" s="310" t="s">
        <v>953</v>
      </c>
      <c r="AE430" s="578" t="s">
        <v>954</v>
      </c>
      <c r="AF430" s="326">
        <v>0.41</v>
      </c>
      <c r="AG430" s="310" t="s">
        <v>953</v>
      </c>
      <c r="AK430" s="578" t="s">
        <v>954</v>
      </c>
      <c r="AL430" s="326">
        <v>0.43</v>
      </c>
      <c r="AM430" s="310" t="s">
        <v>953</v>
      </c>
      <c r="AP430" s="578"/>
      <c r="AQ430" s="578" t="s">
        <v>954</v>
      </c>
      <c r="AR430" s="326">
        <v>0.36</v>
      </c>
      <c r="AS430" s="310" t="s">
        <v>953</v>
      </c>
      <c r="AW430" s="578" t="s">
        <v>954</v>
      </c>
      <c r="AX430" s="326">
        <v>0.4</v>
      </c>
      <c r="AY430" s="310" t="s">
        <v>953</v>
      </c>
      <c r="BC430" s="578" t="s">
        <v>954</v>
      </c>
      <c r="BD430" s="326">
        <v>0.37</v>
      </c>
      <c r="BE430" s="310" t="s">
        <v>953</v>
      </c>
      <c r="BI430" s="578" t="s">
        <v>954</v>
      </c>
      <c r="BJ430" s="326">
        <v>0.36</v>
      </c>
      <c r="BK430" s="310" t="s">
        <v>953</v>
      </c>
      <c r="BO430" s="578" t="s">
        <v>954</v>
      </c>
      <c r="BP430" s="326">
        <v>0.4</v>
      </c>
      <c r="BQ430" s="310" t="s">
        <v>953</v>
      </c>
      <c r="BU430" s="578" t="s">
        <v>954</v>
      </c>
      <c r="BV430" s="326">
        <v>0.36</v>
      </c>
      <c r="BW430" s="310" t="s">
        <v>953</v>
      </c>
      <c r="CA430" s="578" t="s">
        <v>954</v>
      </c>
      <c r="CB430" s="326">
        <v>0.31</v>
      </c>
      <c r="CC430" s="310" t="s">
        <v>953</v>
      </c>
      <c r="CG430" s="578" t="s">
        <v>954</v>
      </c>
      <c r="CH430" s="326">
        <v>0.33</v>
      </c>
      <c r="CI430" s="310" t="s">
        <v>953</v>
      </c>
      <c r="CM430" s="578" t="s">
        <v>954</v>
      </c>
      <c r="CN430" s="326">
        <v>0.42</v>
      </c>
      <c r="CO430" s="310" t="s">
        <v>953</v>
      </c>
      <c r="CS430" s="578" t="s">
        <v>954</v>
      </c>
      <c r="CT430" s="326">
        <v>0.45</v>
      </c>
      <c r="CU430" s="310" t="s">
        <v>953</v>
      </c>
    </row>
    <row r="431" spans="1:99" s="577" customFormat="1" ht="4.5" customHeight="1" x14ac:dyDescent="0.3">
      <c r="A431" s="575"/>
      <c r="B431" s="576"/>
      <c r="G431" s="580"/>
      <c r="H431" s="580"/>
      <c r="I431" s="580"/>
      <c r="M431" s="580"/>
      <c r="N431" s="580"/>
      <c r="O431" s="580"/>
      <c r="S431" s="580"/>
      <c r="T431" s="805"/>
      <c r="U431" s="580"/>
      <c r="X431" s="581"/>
      <c r="Z431" s="805"/>
      <c r="AA431" s="580"/>
      <c r="AE431" s="580"/>
      <c r="AF431" s="805"/>
      <c r="AG431" s="580"/>
      <c r="AK431" s="580"/>
      <c r="AL431" s="805"/>
      <c r="AM431" s="580"/>
      <c r="AP431" s="580"/>
      <c r="AQ431" s="580"/>
      <c r="AR431" s="805"/>
      <c r="AS431" s="580"/>
      <c r="AV431" s="581"/>
      <c r="AW431" s="580"/>
      <c r="AX431" s="805"/>
      <c r="AY431" s="580"/>
      <c r="BC431" s="580"/>
      <c r="BD431" s="805"/>
      <c r="BE431" s="580"/>
      <c r="BH431" s="581"/>
      <c r="BI431" s="580"/>
      <c r="BJ431" s="805"/>
      <c r="BK431" s="580"/>
      <c r="BO431" s="580"/>
      <c r="BP431" s="805"/>
      <c r="BQ431" s="580"/>
      <c r="BT431" s="581"/>
      <c r="BU431" s="580"/>
      <c r="BV431" s="805"/>
      <c r="BW431" s="580"/>
      <c r="BZ431" s="581"/>
      <c r="CA431" s="580"/>
      <c r="CB431" s="805"/>
      <c r="CC431" s="580"/>
      <c r="CF431" s="581"/>
      <c r="CG431" s="580"/>
      <c r="CH431" s="805"/>
      <c r="CI431" s="580"/>
      <c r="CL431" s="581"/>
      <c r="CM431" s="580"/>
      <c r="CN431" s="805"/>
      <c r="CO431" s="580"/>
      <c r="CR431" s="581"/>
      <c r="CS431" s="580"/>
      <c r="CT431" s="805"/>
      <c r="CU431" s="580"/>
    </row>
    <row r="432" spans="1:99" s="577" customFormat="1" ht="16.5" customHeight="1" x14ac:dyDescent="0.3">
      <c r="A432" s="575"/>
      <c r="B432" s="576"/>
      <c r="G432" s="578" t="s">
        <v>955</v>
      </c>
      <c r="H432" s="326">
        <v>0</v>
      </c>
      <c r="I432" s="310" t="s">
        <v>953</v>
      </c>
      <c r="M432" s="578" t="s">
        <v>955</v>
      </c>
      <c r="N432" s="326">
        <v>0</v>
      </c>
      <c r="O432" s="310" t="s">
        <v>953</v>
      </c>
      <c r="S432" s="578" t="s">
        <v>955</v>
      </c>
      <c r="T432" s="326">
        <v>0</v>
      </c>
      <c r="U432" s="310" t="s">
        <v>953</v>
      </c>
      <c r="Y432" s="578" t="s">
        <v>955</v>
      </c>
      <c r="Z432" s="326">
        <v>0</v>
      </c>
      <c r="AA432" s="310" t="s">
        <v>953</v>
      </c>
      <c r="AE432" s="578" t="s">
        <v>955</v>
      </c>
      <c r="AF432" s="326">
        <v>0</v>
      </c>
      <c r="AG432" s="310" t="s">
        <v>953</v>
      </c>
      <c r="AK432" s="578" t="s">
        <v>955</v>
      </c>
      <c r="AL432" s="326">
        <v>0</v>
      </c>
      <c r="AM432" s="310" t="s">
        <v>953</v>
      </c>
      <c r="AP432" s="578"/>
      <c r="AQ432" s="578" t="s">
        <v>955</v>
      </c>
      <c r="AR432" s="326">
        <v>0</v>
      </c>
      <c r="AS432" s="310" t="s">
        <v>953</v>
      </c>
      <c r="AW432" s="578" t="s">
        <v>955</v>
      </c>
      <c r="AX432" s="326">
        <v>0</v>
      </c>
      <c r="AY432" s="310" t="s">
        <v>953</v>
      </c>
      <c r="BC432" s="578" t="s">
        <v>955</v>
      </c>
      <c r="BD432" s="326">
        <v>0</v>
      </c>
      <c r="BE432" s="310" t="s">
        <v>953</v>
      </c>
      <c r="BI432" s="578" t="s">
        <v>955</v>
      </c>
      <c r="BJ432" s="326">
        <v>0</v>
      </c>
      <c r="BK432" s="310" t="s">
        <v>953</v>
      </c>
      <c r="BO432" s="578" t="s">
        <v>955</v>
      </c>
      <c r="BP432" s="326">
        <v>0</v>
      </c>
      <c r="BQ432" s="310" t="s">
        <v>953</v>
      </c>
      <c r="BU432" s="578" t="s">
        <v>955</v>
      </c>
      <c r="BV432" s="326">
        <v>0</v>
      </c>
      <c r="BW432" s="310" t="s">
        <v>953</v>
      </c>
      <c r="CA432" s="578" t="s">
        <v>955</v>
      </c>
      <c r="CB432" s="326">
        <v>0</v>
      </c>
      <c r="CC432" s="310" t="s">
        <v>953</v>
      </c>
      <c r="CG432" s="578" t="s">
        <v>955</v>
      </c>
      <c r="CH432" s="326">
        <v>0</v>
      </c>
      <c r="CI432" s="310" t="s">
        <v>953</v>
      </c>
      <c r="CM432" s="578" t="s">
        <v>955</v>
      </c>
      <c r="CN432" s="326">
        <v>0</v>
      </c>
      <c r="CO432" s="310" t="s">
        <v>953</v>
      </c>
      <c r="CS432" s="578" t="s">
        <v>955</v>
      </c>
      <c r="CT432" s="326">
        <v>0</v>
      </c>
      <c r="CU432" s="310" t="s">
        <v>953</v>
      </c>
    </row>
    <row r="433" spans="1:99" s="577" customFormat="1" ht="4.5" customHeight="1" x14ac:dyDescent="0.3">
      <c r="A433" s="575"/>
      <c r="B433" s="576"/>
      <c r="G433" s="580"/>
      <c r="H433" s="580"/>
      <c r="I433" s="580"/>
      <c r="M433" s="580"/>
      <c r="N433" s="580"/>
      <c r="O433" s="580"/>
      <c r="S433" s="580"/>
      <c r="T433" s="805"/>
      <c r="U433" s="580"/>
      <c r="V433" s="580"/>
      <c r="Y433" s="580"/>
      <c r="Z433" s="805"/>
      <c r="AA433" s="580"/>
      <c r="AE433" s="580"/>
      <c r="AF433" s="805"/>
      <c r="AG433" s="580"/>
      <c r="AK433" s="580"/>
      <c r="AL433" s="805"/>
      <c r="AM433" s="580"/>
      <c r="AP433" s="580"/>
      <c r="AQ433" s="580"/>
      <c r="AR433" s="805"/>
      <c r="AS433" s="580"/>
      <c r="AW433" s="580"/>
      <c r="AX433" s="805"/>
      <c r="AY433" s="580"/>
      <c r="BC433" s="580"/>
      <c r="BD433" s="805"/>
      <c r="BE433" s="580"/>
      <c r="BI433" s="580"/>
      <c r="BJ433" s="805"/>
      <c r="BK433" s="580"/>
      <c r="BO433" s="580"/>
      <c r="BP433" s="805"/>
      <c r="BQ433" s="580"/>
      <c r="BU433" s="580"/>
      <c r="BV433" s="805"/>
      <c r="BW433" s="580"/>
      <c r="CA433" s="580"/>
      <c r="CB433" s="805"/>
      <c r="CC433" s="580"/>
      <c r="CG433" s="580"/>
      <c r="CH433" s="805"/>
      <c r="CI433" s="580"/>
      <c r="CM433" s="580"/>
      <c r="CN433" s="805"/>
      <c r="CO433" s="580"/>
      <c r="CS433" s="580"/>
      <c r="CT433" s="805"/>
      <c r="CU433" s="580"/>
    </row>
    <row r="434" spans="1:99" s="577" customFormat="1" ht="16.5" customHeight="1" x14ac:dyDescent="0.3">
      <c r="A434" s="575"/>
      <c r="B434" s="576"/>
      <c r="G434" s="579" t="s">
        <v>956</v>
      </c>
      <c r="H434" s="326">
        <v>0.30199999999999999</v>
      </c>
      <c r="I434" s="310" t="s">
        <v>953</v>
      </c>
      <c r="M434" s="579" t="s">
        <v>956</v>
      </c>
      <c r="N434" s="326">
        <v>0.30199999999999999</v>
      </c>
      <c r="O434" s="310" t="s">
        <v>953</v>
      </c>
      <c r="S434" s="579" t="s">
        <v>956</v>
      </c>
      <c r="T434" s="326">
        <v>0.30199999999999999</v>
      </c>
      <c r="U434" s="310" t="s">
        <v>953</v>
      </c>
      <c r="Y434" s="579" t="s">
        <v>956</v>
      </c>
      <c r="Z434" s="326">
        <v>0.30199999999999999</v>
      </c>
      <c r="AA434" s="310" t="s">
        <v>953</v>
      </c>
      <c r="AE434" s="579" t="s">
        <v>956</v>
      </c>
      <c r="AF434" s="326">
        <v>0.30199999999999999</v>
      </c>
      <c r="AG434" s="310" t="s">
        <v>953</v>
      </c>
      <c r="AK434" s="579" t="s">
        <v>956</v>
      </c>
      <c r="AL434" s="326">
        <v>0.30199999999999999</v>
      </c>
      <c r="AM434" s="310" t="s">
        <v>953</v>
      </c>
      <c r="AP434" s="579"/>
      <c r="AQ434" s="579" t="s">
        <v>956</v>
      </c>
      <c r="AR434" s="326">
        <v>0.30199999999999999</v>
      </c>
      <c r="AS434" s="310" t="s">
        <v>953</v>
      </c>
      <c r="AW434" s="579" t="s">
        <v>956</v>
      </c>
      <c r="AX434" s="326">
        <v>0.30199999999999999</v>
      </c>
      <c r="AY434" s="310" t="s">
        <v>953</v>
      </c>
      <c r="BC434" s="579" t="s">
        <v>956</v>
      </c>
      <c r="BD434" s="326">
        <v>0.30199999999999999</v>
      </c>
      <c r="BE434" s="310" t="s">
        <v>953</v>
      </c>
      <c r="BI434" s="579" t="s">
        <v>956</v>
      </c>
      <c r="BJ434" s="326">
        <v>0.30199999999999999</v>
      </c>
      <c r="BK434" s="310" t="s">
        <v>953</v>
      </c>
      <c r="BO434" s="579" t="s">
        <v>956</v>
      </c>
      <c r="BP434" s="326">
        <v>0.30199999999999999</v>
      </c>
      <c r="BQ434" s="310" t="s">
        <v>953</v>
      </c>
      <c r="BU434" s="579" t="s">
        <v>956</v>
      </c>
      <c r="BV434" s="326">
        <v>0.30199999999999999</v>
      </c>
      <c r="BW434" s="310" t="s">
        <v>953</v>
      </c>
      <c r="CA434" s="579" t="s">
        <v>956</v>
      </c>
      <c r="CB434" s="326">
        <v>0.30199999999999999</v>
      </c>
      <c r="CC434" s="310" t="s">
        <v>953</v>
      </c>
      <c r="CG434" s="579" t="s">
        <v>956</v>
      </c>
      <c r="CH434" s="326">
        <v>0.30199999999999999</v>
      </c>
      <c r="CI434" s="310" t="s">
        <v>953</v>
      </c>
      <c r="CM434" s="579" t="s">
        <v>956</v>
      </c>
      <c r="CN434" s="326">
        <v>0.30199999999999999</v>
      </c>
      <c r="CO434" s="310" t="s">
        <v>953</v>
      </c>
      <c r="CS434" s="579" t="s">
        <v>956</v>
      </c>
      <c r="CT434" s="326">
        <v>0.30199999999999999</v>
      </c>
      <c r="CU434" s="310" t="s">
        <v>953</v>
      </c>
    </row>
    <row r="435" spans="1:99" s="577" customFormat="1" ht="3.75" customHeight="1" x14ac:dyDescent="0.3">
      <c r="A435" s="575"/>
      <c r="B435" s="576"/>
      <c r="K435" s="581"/>
      <c r="L435" s="581"/>
      <c r="Q435" s="581"/>
      <c r="R435" s="581"/>
      <c r="AC435" s="582"/>
      <c r="AO435" s="582"/>
      <c r="BA435" s="581"/>
      <c r="BF435" s="581"/>
      <c r="BG435" s="581"/>
      <c r="BM435" s="581"/>
      <c r="BR435" s="581"/>
      <c r="BS435" s="581"/>
      <c r="BY435" s="581"/>
      <c r="CE435" s="581"/>
      <c r="CK435" s="581"/>
      <c r="CQ435" s="581"/>
    </row>
    <row r="436" spans="1:99" s="577" customFormat="1" x14ac:dyDescent="0.3">
      <c r="A436" s="575"/>
      <c r="B436" s="576"/>
    </row>
    <row r="437" spans="1:99" s="577" customFormat="1" x14ac:dyDescent="0.3">
      <c r="A437" s="575"/>
      <c r="B437" s="576"/>
      <c r="E437" s="581" t="s">
        <v>1207</v>
      </c>
      <c r="K437" s="581" t="s">
        <v>1491</v>
      </c>
      <c r="Q437" s="581" t="s">
        <v>1212</v>
      </c>
      <c r="W437" s="581" t="s">
        <v>1212</v>
      </c>
      <c r="AC437" s="581" t="s">
        <v>1212</v>
      </c>
      <c r="AI437" s="581" t="s">
        <v>1212</v>
      </c>
      <c r="AO437" s="581" t="s">
        <v>1212</v>
      </c>
      <c r="AU437" s="581" t="s">
        <v>1212</v>
      </c>
      <c r="BA437" s="581" t="s">
        <v>1212</v>
      </c>
      <c r="BG437" s="581" t="s">
        <v>1212</v>
      </c>
      <c r="BM437" s="581" t="s">
        <v>1212</v>
      </c>
      <c r="BS437" s="581" t="s">
        <v>1212</v>
      </c>
      <c r="BY437" s="581" t="s">
        <v>1212</v>
      </c>
      <c r="CE437" s="581" t="s">
        <v>1212</v>
      </c>
      <c r="CK437" s="581" t="s">
        <v>1212</v>
      </c>
      <c r="CQ437" s="581" t="s">
        <v>1212</v>
      </c>
    </row>
    <row r="438" spans="1:99" x14ac:dyDescent="0.3">
      <c r="E438" s="1059" t="s">
        <v>26</v>
      </c>
      <c r="F438" s="1060"/>
      <c r="G438" s="1060"/>
      <c r="H438" s="1061"/>
      <c r="I438" s="806" t="s">
        <v>999</v>
      </c>
      <c r="K438" s="1059" t="s">
        <v>26</v>
      </c>
      <c r="L438" s="1060"/>
      <c r="M438" s="1060"/>
      <c r="N438" s="1061"/>
      <c r="O438" s="312" t="s">
        <v>999</v>
      </c>
      <c r="Q438" s="1059" t="s">
        <v>26</v>
      </c>
      <c r="R438" s="1060"/>
      <c r="S438" s="1060"/>
      <c r="T438" s="1061"/>
      <c r="U438" s="312" t="s">
        <v>957</v>
      </c>
      <c r="W438" s="1059" t="s">
        <v>26</v>
      </c>
      <c r="X438" s="1060"/>
      <c r="Y438" s="1060"/>
      <c r="Z438" s="1061"/>
      <c r="AA438" s="312" t="s">
        <v>957</v>
      </c>
      <c r="AC438" s="1059" t="s">
        <v>26</v>
      </c>
      <c r="AD438" s="1060"/>
      <c r="AE438" s="1060"/>
      <c r="AF438" s="1061"/>
      <c r="AG438" s="312" t="s">
        <v>957</v>
      </c>
      <c r="AI438" s="1059" t="s">
        <v>26</v>
      </c>
      <c r="AJ438" s="1060"/>
      <c r="AK438" s="1060"/>
      <c r="AL438" s="1061"/>
      <c r="AM438" s="312" t="s">
        <v>957</v>
      </c>
      <c r="AO438" s="1059" t="s">
        <v>26</v>
      </c>
      <c r="AP438" s="1060"/>
      <c r="AQ438" s="1060"/>
      <c r="AR438" s="1061"/>
      <c r="AS438" s="312" t="s">
        <v>957</v>
      </c>
      <c r="AU438" s="1059" t="s">
        <v>26</v>
      </c>
      <c r="AV438" s="1060"/>
      <c r="AW438" s="1060"/>
      <c r="AX438" s="1061"/>
      <c r="AY438" s="312" t="s">
        <v>957</v>
      </c>
      <c r="BA438" s="1059" t="s">
        <v>26</v>
      </c>
      <c r="BB438" s="1060"/>
      <c r="BC438" s="1060"/>
      <c r="BD438" s="1061"/>
      <c r="BE438" s="312" t="s">
        <v>957</v>
      </c>
      <c r="BG438" s="1059" t="s">
        <v>26</v>
      </c>
      <c r="BH438" s="1060"/>
      <c r="BI438" s="1060"/>
      <c r="BJ438" s="1061"/>
      <c r="BK438" s="312" t="s">
        <v>957</v>
      </c>
      <c r="BM438" s="1059" t="s">
        <v>26</v>
      </c>
      <c r="BN438" s="1060"/>
      <c r="BO438" s="1060"/>
      <c r="BP438" s="1061"/>
      <c r="BQ438" s="312" t="s">
        <v>957</v>
      </c>
      <c r="BR438" s="455"/>
      <c r="BS438" s="1059" t="s">
        <v>26</v>
      </c>
      <c r="BT438" s="1060"/>
      <c r="BU438" s="1060"/>
      <c r="BV438" s="1061"/>
      <c r="BW438" s="312" t="s">
        <v>957</v>
      </c>
      <c r="BY438" s="1059" t="s">
        <v>26</v>
      </c>
      <c r="BZ438" s="1060"/>
      <c r="CA438" s="1060"/>
      <c r="CB438" s="1061"/>
      <c r="CC438" s="312" t="s">
        <v>957</v>
      </c>
      <c r="CE438" s="1059" t="s">
        <v>26</v>
      </c>
      <c r="CF438" s="1060"/>
      <c r="CG438" s="1060"/>
      <c r="CH438" s="1061"/>
      <c r="CI438" s="312" t="s">
        <v>957</v>
      </c>
      <c r="CK438" s="1059" t="s">
        <v>26</v>
      </c>
      <c r="CL438" s="1060"/>
      <c r="CM438" s="1060"/>
      <c r="CN438" s="1061"/>
      <c r="CO438" s="312" t="s">
        <v>957</v>
      </c>
      <c r="CQ438" s="1059" t="s">
        <v>26</v>
      </c>
      <c r="CR438" s="1060"/>
      <c r="CS438" s="1060"/>
      <c r="CT438" s="1061"/>
      <c r="CU438" s="312" t="s">
        <v>957</v>
      </c>
    </row>
    <row r="439" spans="1:99" x14ac:dyDescent="0.3">
      <c r="E439" s="807" t="s">
        <v>1034</v>
      </c>
      <c r="F439" s="808"/>
      <c r="G439" s="808"/>
      <c r="H439" s="809"/>
      <c r="I439" s="810">
        <v>0.27300000000000002</v>
      </c>
      <c r="K439" s="23" t="s">
        <v>1036</v>
      </c>
      <c r="L439" s="311"/>
      <c r="M439" s="13"/>
      <c r="N439" s="13"/>
      <c r="O439" s="583">
        <v>0</v>
      </c>
      <c r="Q439" s="23" t="s">
        <v>38</v>
      </c>
      <c r="R439" s="311"/>
      <c r="S439" s="13"/>
      <c r="T439" s="13"/>
      <c r="U439" s="583">
        <v>0</v>
      </c>
      <c r="W439" s="23" t="s">
        <v>247</v>
      </c>
      <c r="X439" s="13"/>
      <c r="Y439" s="13"/>
      <c r="Z439" s="14"/>
      <c r="AA439" s="583">
        <v>0</v>
      </c>
      <c r="AC439" s="23" t="s">
        <v>359</v>
      </c>
      <c r="AD439" s="13"/>
      <c r="AE439" s="13"/>
      <c r="AF439" s="13"/>
      <c r="AG439" s="583">
        <v>0</v>
      </c>
      <c r="AI439" s="23" t="s">
        <v>328</v>
      </c>
      <c r="AJ439" s="311"/>
      <c r="AK439" s="13"/>
      <c r="AL439" s="692"/>
      <c r="AM439" s="583">
        <v>0.34000000357627869</v>
      </c>
      <c r="AO439" s="23" t="s">
        <v>38</v>
      </c>
      <c r="AP439" s="13"/>
      <c r="AQ439" s="13"/>
      <c r="AR439" s="13"/>
      <c r="AS439" s="583">
        <v>0</v>
      </c>
      <c r="AU439" s="23" t="s">
        <v>38</v>
      </c>
      <c r="AV439" s="23"/>
      <c r="AW439" s="692"/>
      <c r="AX439" s="14"/>
      <c r="AY439" s="583">
        <v>0</v>
      </c>
      <c r="BA439" s="23" t="s">
        <v>38</v>
      </c>
      <c r="BB439" s="13"/>
      <c r="BC439" s="13"/>
      <c r="BD439" s="13"/>
      <c r="BE439" s="583">
        <v>0</v>
      </c>
      <c r="BG439" s="23" t="s">
        <v>38</v>
      </c>
      <c r="BH439" s="13"/>
      <c r="BI439" s="13"/>
      <c r="BJ439" s="694"/>
      <c r="BK439" s="583">
        <v>0</v>
      </c>
      <c r="BM439" s="696" t="s">
        <v>38</v>
      </c>
      <c r="BN439" s="697"/>
      <c r="BO439" s="697"/>
      <c r="BP439" s="697"/>
      <c r="BQ439" s="583">
        <v>0</v>
      </c>
      <c r="BR439" s="455"/>
      <c r="BS439" s="696" t="s">
        <v>38</v>
      </c>
      <c r="BT439" s="697"/>
      <c r="BU439" s="697"/>
      <c r="BV439" s="694"/>
      <c r="BW439" s="583">
        <v>0</v>
      </c>
      <c r="BY439" s="696" t="s">
        <v>38</v>
      </c>
      <c r="BZ439" s="697"/>
      <c r="CA439" s="697"/>
      <c r="CB439" s="694"/>
      <c r="CC439" s="583">
        <v>0</v>
      </c>
      <c r="CE439" s="696" t="s">
        <v>38</v>
      </c>
      <c r="CF439" s="697"/>
      <c r="CG439" s="697"/>
      <c r="CH439" s="694"/>
      <c r="CI439" s="583">
        <v>0</v>
      </c>
      <c r="CK439" s="696" t="s">
        <v>38</v>
      </c>
      <c r="CL439" s="697"/>
      <c r="CM439" s="697"/>
      <c r="CN439" s="694"/>
      <c r="CO439" s="583">
        <v>0</v>
      </c>
      <c r="CQ439" s="696" t="s">
        <v>38</v>
      </c>
      <c r="CR439" s="697"/>
      <c r="CS439" s="697"/>
      <c r="CT439" s="694"/>
      <c r="CU439" s="583">
        <v>0</v>
      </c>
    </row>
    <row r="440" spans="1:99" x14ac:dyDescent="0.3">
      <c r="E440" s="807" t="s">
        <v>1036</v>
      </c>
      <c r="F440" s="808"/>
      <c r="G440" s="808"/>
      <c r="H440" s="809"/>
      <c r="I440" s="810">
        <v>0</v>
      </c>
      <c r="K440" s="23" t="s">
        <v>1038</v>
      </c>
      <c r="L440" s="311"/>
      <c r="M440" s="13"/>
      <c r="N440" s="13"/>
      <c r="O440" s="583">
        <v>0.25900000000000001</v>
      </c>
      <c r="Q440" s="23" t="s">
        <v>247</v>
      </c>
      <c r="R440" s="311"/>
      <c r="S440" s="13"/>
      <c r="T440" s="13"/>
      <c r="U440" s="583">
        <v>0</v>
      </c>
      <c r="W440" s="23" t="s">
        <v>38</v>
      </c>
      <c r="X440" s="13"/>
      <c r="Y440" s="13"/>
      <c r="Z440" s="14"/>
      <c r="AA440" s="583">
        <v>0</v>
      </c>
      <c r="AC440" s="23" t="s">
        <v>38</v>
      </c>
      <c r="AD440" s="13"/>
      <c r="AE440" s="13"/>
      <c r="AF440" s="13"/>
      <c r="AG440" s="583">
        <v>0</v>
      </c>
      <c r="AI440" s="23" t="s">
        <v>38</v>
      </c>
      <c r="AJ440" s="311"/>
      <c r="AK440" s="13"/>
      <c r="AL440" s="692"/>
      <c r="AM440" s="583">
        <v>0</v>
      </c>
      <c r="AO440" s="23" t="s">
        <v>247</v>
      </c>
      <c r="AP440" s="13"/>
      <c r="AQ440" s="13"/>
      <c r="AR440" s="13"/>
      <c r="AS440" s="583">
        <v>0</v>
      </c>
      <c r="AU440" s="23" t="s">
        <v>190</v>
      </c>
      <c r="AV440" s="23"/>
      <c r="AW440" s="692"/>
      <c r="AX440" s="14"/>
      <c r="AY440" s="583">
        <v>0.40000000596046448</v>
      </c>
      <c r="BA440" s="23" t="s">
        <v>169</v>
      </c>
      <c r="BB440" s="13"/>
      <c r="BC440" s="13"/>
      <c r="BD440" s="13"/>
      <c r="BE440" s="583">
        <v>0.37000000476837158</v>
      </c>
      <c r="BG440" s="23" t="s">
        <v>32</v>
      </c>
      <c r="BH440" s="13"/>
      <c r="BI440" s="13"/>
      <c r="BJ440" s="694"/>
      <c r="BK440" s="583">
        <v>0.25</v>
      </c>
      <c r="BM440" s="696" t="s">
        <v>32</v>
      </c>
      <c r="BN440" s="696"/>
      <c r="BO440" s="697"/>
      <c r="BP440" s="697"/>
      <c r="BQ440" s="583">
        <v>0.38999998569488525</v>
      </c>
      <c r="BS440" s="23" t="s">
        <v>115</v>
      </c>
      <c r="BT440" s="13"/>
      <c r="BU440" s="13"/>
      <c r="BV440" s="694"/>
      <c r="BW440" s="583">
        <v>0.36</v>
      </c>
      <c r="BY440" s="23" t="s">
        <v>101</v>
      </c>
      <c r="BZ440" s="13"/>
      <c r="CA440" s="13"/>
      <c r="CB440" s="694"/>
      <c r="CC440" s="583">
        <v>0.33</v>
      </c>
      <c r="CE440" s="23" t="s">
        <v>781</v>
      </c>
      <c r="CF440" s="13"/>
      <c r="CG440" s="13"/>
      <c r="CH440" s="694"/>
      <c r="CI440" s="583">
        <v>0</v>
      </c>
      <c r="CK440" s="23" t="s">
        <v>781</v>
      </c>
      <c r="CL440" s="13"/>
      <c r="CM440" s="13"/>
      <c r="CN440" s="694"/>
      <c r="CO440" s="583">
        <v>0</v>
      </c>
      <c r="CQ440" s="696" t="s">
        <v>781</v>
      </c>
      <c r="CR440" s="13"/>
      <c r="CS440" s="13"/>
      <c r="CT440" s="694"/>
      <c r="CU440" s="583">
        <v>0</v>
      </c>
    </row>
    <row r="441" spans="1:99" x14ac:dyDescent="0.3">
      <c r="E441" s="807" t="s">
        <v>331</v>
      </c>
      <c r="F441" s="808"/>
      <c r="G441" s="808"/>
      <c r="H441" s="809"/>
      <c r="I441" s="810">
        <v>0.27200000000000002</v>
      </c>
      <c r="K441" s="23" t="s">
        <v>1039</v>
      </c>
      <c r="L441" s="311"/>
      <c r="M441" s="13"/>
      <c r="N441" s="13"/>
      <c r="O441" s="583">
        <v>0</v>
      </c>
      <c r="Q441" s="23" t="s">
        <v>331</v>
      </c>
      <c r="R441" s="311"/>
      <c r="S441" s="13"/>
      <c r="T441" s="13"/>
      <c r="U441" s="583">
        <v>0</v>
      </c>
      <c r="W441" s="23" t="s">
        <v>331</v>
      </c>
      <c r="X441" s="13"/>
      <c r="Y441" s="15"/>
      <c r="Z441" s="16"/>
      <c r="AA441" s="583">
        <v>0.28999999165534973</v>
      </c>
      <c r="AC441" s="23" t="s">
        <v>959</v>
      </c>
      <c r="AD441" s="13"/>
      <c r="AE441" s="13"/>
      <c r="AF441" s="13"/>
      <c r="AG441" s="583">
        <v>0</v>
      </c>
      <c r="AI441" s="23" t="s">
        <v>247</v>
      </c>
      <c r="AJ441" s="311"/>
      <c r="AK441" s="13"/>
      <c r="AL441" s="692"/>
      <c r="AM441" s="583">
        <v>7.0000000298023224E-2</v>
      </c>
      <c r="AO441" s="23" t="s">
        <v>248</v>
      </c>
      <c r="AP441" s="13"/>
      <c r="AQ441" s="13"/>
      <c r="AR441" s="13"/>
      <c r="AS441" s="583">
        <v>0.33000001311302185</v>
      </c>
      <c r="AU441" s="23" t="s">
        <v>191</v>
      </c>
      <c r="AV441" s="23"/>
      <c r="AW441" s="692"/>
      <c r="AX441" s="14"/>
      <c r="AY441" s="583">
        <v>0</v>
      </c>
      <c r="BA441" s="23" t="s">
        <v>170</v>
      </c>
      <c r="BB441" s="13"/>
      <c r="BC441" s="13"/>
      <c r="BD441" s="13"/>
      <c r="BE441" s="583">
        <v>0.28999999165534973</v>
      </c>
      <c r="BG441" s="23" t="s">
        <v>102</v>
      </c>
      <c r="BH441" s="13"/>
      <c r="BI441" s="13"/>
      <c r="BJ441" s="694"/>
      <c r="BK441" s="583">
        <v>2.9999999329447746E-2</v>
      </c>
      <c r="BM441" s="696" t="s">
        <v>27</v>
      </c>
      <c r="BN441" s="696"/>
      <c r="BO441" s="697"/>
      <c r="BP441" s="697"/>
      <c r="BQ441" s="583">
        <v>0.40000000596046448</v>
      </c>
      <c r="BS441" s="23" t="s">
        <v>32</v>
      </c>
      <c r="BT441" s="13"/>
      <c r="BU441" s="13"/>
      <c r="BV441" s="694"/>
      <c r="BW441" s="583">
        <v>0.35</v>
      </c>
      <c r="BY441" s="23" t="s">
        <v>788</v>
      </c>
      <c r="BZ441" s="13"/>
      <c r="CA441" s="13"/>
      <c r="CB441" s="694"/>
      <c r="CC441" s="583">
        <v>0.13</v>
      </c>
      <c r="CE441" s="23" t="s">
        <v>101</v>
      </c>
      <c r="CF441" s="13"/>
      <c r="CG441" s="13"/>
      <c r="CH441" s="694"/>
      <c r="CI441" s="583">
        <v>0.34000000357627869</v>
      </c>
      <c r="CK441" s="23" t="s">
        <v>101</v>
      </c>
      <c r="CL441" s="13"/>
      <c r="CM441" s="13"/>
      <c r="CN441" s="694"/>
      <c r="CO441" s="583">
        <v>0.38</v>
      </c>
      <c r="CQ441" s="696" t="s">
        <v>101</v>
      </c>
      <c r="CR441" s="13"/>
      <c r="CS441" s="13"/>
      <c r="CT441" s="694"/>
      <c r="CU441" s="583">
        <v>0.38</v>
      </c>
    </row>
    <row r="442" spans="1:99" x14ac:dyDescent="0.3">
      <c r="E442" s="807" t="s">
        <v>1038</v>
      </c>
      <c r="F442" s="808"/>
      <c r="G442" s="808"/>
      <c r="H442" s="809"/>
      <c r="I442" s="810">
        <v>0.27300000000000002</v>
      </c>
      <c r="K442" s="23" t="s">
        <v>1034</v>
      </c>
      <c r="L442" s="311"/>
      <c r="M442" s="13"/>
      <c r="N442" s="13"/>
      <c r="O442" s="583">
        <v>0.25900000000000001</v>
      </c>
      <c r="Q442" s="23" t="s">
        <v>554</v>
      </c>
      <c r="R442" s="311"/>
      <c r="S442" s="13"/>
      <c r="T442" s="13"/>
      <c r="U442" s="583">
        <v>0</v>
      </c>
      <c r="W442" s="23" t="s">
        <v>248</v>
      </c>
      <c r="X442" s="13"/>
      <c r="Y442" s="15"/>
      <c r="Z442" s="16"/>
      <c r="AA442" s="583">
        <v>0.11999999731779099</v>
      </c>
      <c r="AC442" s="23" t="s">
        <v>960</v>
      </c>
      <c r="AD442" s="13"/>
      <c r="AE442" s="13"/>
      <c r="AF442" s="13"/>
      <c r="AG442" s="583">
        <v>0.40999999642372131</v>
      </c>
      <c r="AI442" s="23" t="s">
        <v>331</v>
      </c>
      <c r="AJ442" s="311"/>
      <c r="AK442" s="13"/>
      <c r="AL442" s="692"/>
      <c r="AM442" s="583">
        <v>0.43000000715255737</v>
      </c>
      <c r="AO442" s="23" t="s">
        <v>249</v>
      </c>
      <c r="AP442" s="13"/>
      <c r="AQ442" s="13"/>
      <c r="AR442" s="13"/>
      <c r="AS442" s="583">
        <v>0</v>
      </c>
      <c r="AU442" s="23" t="s">
        <v>192</v>
      </c>
      <c r="AV442" s="23"/>
      <c r="AW442" s="692"/>
      <c r="AX442" s="14"/>
      <c r="AY442" s="583">
        <v>0.40000000596046448</v>
      </c>
      <c r="BA442" s="23" t="s">
        <v>171</v>
      </c>
      <c r="BB442" s="13"/>
      <c r="BC442" s="13"/>
      <c r="BD442" s="13"/>
      <c r="BE442" s="583">
        <v>0</v>
      </c>
      <c r="BG442" s="23" t="s">
        <v>103</v>
      </c>
      <c r="BH442" s="13"/>
      <c r="BI442" s="13"/>
      <c r="BJ442" s="694"/>
      <c r="BK442" s="583">
        <v>0</v>
      </c>
      <c r="BM442" s="696" t="s">
        <v>101</v>
      </c>
      <c r="BN442" s="696"/>
      <c r="BO442" s="697"/>
      <c r="BP442" s="697"/>
      <c r="BQ442" s="583">
        <v>0.31000000238418579</v>
      </c>
      <c r="BS442" s="23" t="s">
        <v>27</v>
      </c>
      <c r="BT442" s="13"/>
      <c r="BU442" s="13"/>
      <c r="BV442" s="694"/>
      <c r="BW442" s="583">
        <v>0.36</v>
      </c>
      <c r="BY442" s="23" t="s">
        <v>789</v>
      </c>
      <c r="BZ442" s="13"/>
      <c r="CA442" s="13"/>
      <c r="CB442" s="694"/>
      <c r="CC442" s="583">
        <v>0</v>
      </c>
      <c r="CE442" s="23" t="s">
        <v>788</v>
      </c>
      <c r="CF442" s="13"/>
      <c r="CG442" s="13"/>
      <c r="CH442" s="694"/>
      <c r="CI442" s="583">
        <v>0.17000000178813934</v>
      </c>
      <c r="CK442" s="23" t="s">
        <v>788</v>
      </c>
      <c r="CL442" s="13"/>
      <c r="CM442" s="13"/>
      <c r="CN442" s="694"/>
      <c r="CO442" s="583">
        <v>0</v>
      </c>
      <c r="CQ442" s="696" t="s">
        <v>782</v>
      </c>
      <c r="CR442" s="13"/>
      <c r="CS442" s="13"/>
      <c r="CT442" s="694"/>
      <c r="CU442" s="583">
        <v>0.37</v>
      </c>
    </row>
    <row r="443" spans="1:99" x14ac:dyDescent="0.3">
      <c r="E443" s="807" t="s">
        <v>1039</v>
      </c>
      <c r="F443" s="808"/>
      <c r="G443" s="808"/>
      <c r="H443" s="809"/>
      <c r="I443" s="810">
        <v>0</v>
      </c>
      <c r="K443" s="23" t="s">
        <v>190</v>
      </c>
      <c r="L443" s="311"/>
      <c r="M443" s="13"/>
      <c r="N443" s="13"/>
      <c r="O443" s="583">
        <v>0</v>
      </c>
      <c r="Q443" s="23" t="s">
        <v>248</v>
      </c>
      <c r="R443" s="311"/>
      <c r="S443" s="13"/>
      <c r="T443" s="13"/>
      <c r="U443" s="583">
        <v>0</v>
      </c>
      <c r="W443" s="23" t="s">
        <v>469</v>
      </c>
      <c r="X443" s="13"/>
      <c r="Y443" s="15"/>
      <c r="Z443" s="16"/>
      <c r="AA443" s="583">
        <v>3.9999999105930328E-2</v>
      </c>
      <c r="AC443" s="23" t="s">
        <v>248</v>
      </c>
      <c r="AD443" s="13"/>
      <c r="AE443" s="13"/>
      <c r="AF443" s="13"/>
      <c r="AG443" s="583">
        <v>0.31000000238418579</v>
      </c>
      <c r="AI443" s="23" t="s">
        <v>248</v>
      </c>
      <c r="AJ443" s="311"/>
      <c r="AK443" s="13"/>
      <c r="AL443" s="692"/>
      <c r="AM443" s="583">
        <v>0.38999998569488525</v>
      </c>
      <c r="AO443" s="23" t="s">
        <v>332</v>
      </c>
      <c r="AP443" s="13"/>
      <c r="AQ443" s="13"/>
      <c r="AR443" s="13"/>
      <c r="AS443" s="583">
        <v>0.30000001192092896</v>
      </c>
      <c r="AU443" s="23" t="s">
        <v>170</v>
      </c>
      <c r="AV443" s="13"/>
      <c r="AW443" s="13"/>
      <c r="AX443" s="14"/>
      <c r="AY443" s="583">
        <v>0</v>
      </c>
      <c r="BA443" s="23" t="s">
        <v>102</v>
      </c>
      <c r="BB443" s="13"/>
      <c r="BC443" s="13"/>
      <c r="BD443" s="13"/>
      <c r="BE443" s="583">
        <v>0</v>
      </c>
      <c r="BG443" s="23" t="s">
        <v>104</v>
      </c>
      <c r="BH443" s="13"/>
      <c r="BI443" s="13"/>
      <c r="BJ443" s="694"/>
      <c r="BK443" s="583">
        <v>0</v>
      </c>
      <c r="BM443" s="696" t="s">
        <v>457</v>
      </c>
      <c r="BN443" s="697"/>
      <c r="BO443" s="697"/>
      <c r="BP443" s="697"/>
      <c r="BQ443" s="583">
        <v>0.30000001192092896</v>
      </c>
      <c r="BS443" s="23" t="s">
        <v>101</v>
      </c>
      <c r="BT443" s="13"/>
      <c r="BU443" s="13"/>
      <c r="BV443" s="694"/>
      <c r="BW443" s="583">
        <v>0.16</v>
      </c>
      <c r="BY443" s="23" t="s">
        <v>782</v>
      </c>
      <c r="BZ443" s="13"/>
      <c r="CA443" s="13"/>
      <c r="CB443" s="694"/>
      <c r="CC443" s="583">
        <v>0.26</v>
      </c>
      <c r="CE443" s="23" t="s">
        <v>789</v>
      </c>
      <c r="CF443" s="13"/>
      <c r="CG443" s="13"/>
      <c r="CH443" s="694"/>
      <c r="CI443" s="583">
        <v>9.9999997764825821E-3</v>
      </c>
      <c r="CK443" s="23" t="s">
        <v>782</v>
      </c>
      <c r="CL443" s="13"/>
      <c r="CM443" s="13"/>
      <c r="CN443" s="694"/>
      <c r="CO443" s="583">
        <v>0.37</v>
      </c>
      <c r="CQ443" s="696" t="s">
        <v>783</v>
      </c>
      <c r="CR443" s="13"/>
      <c r="CS443" s="13"/>
      <c r="CT443" s="694"/>
      <c r="CU443" s="583">
        <v>0.18</v>
      </c>
    </row>
    <row r="444" spans="1:99" x14ac:dyDescent="0.3">
      <c r="E444" s="807" t="s">
        <v>1042</v>
      </c>
      <c r="F444" s="808"/>
      <c r="G444" s="808"/>
      <c r="H444" s="809"/>
      <c r="I444" s="810">
        <v>0.215</v>
      </c>
      <c r="K444" s="23" t="s">
        <v>1044</v>
      </c>
      <c r="L444" s="311"/>
      <c r="M444" s="13"/>
      <c r="N444" s="13"/>
      <c r="O444" s="583">
        <v>0.25900000000000001</v>
      </c>
      <c r="Q444" s="23" t="s">
        <v>469</v>
      </c>
      <c r="R444" s="311"/>
      <c r="S444" s="13"/>
      <c r="T444" s="13"/>
      <c r="U444" s="583">
        <v>0</v>
      </c>
      <c r="W444" s="23" t="s">
        <v>416</v>
      </c>
      <c r="X444" s="13"/>
      <c r="Y444" s="15"/>
      <c r="Z444" s="16"/>
      <c r="AA444" s="583">
        <v>0</v>
      </c>
      <c r="AC444" s="23" t="s">
        <v>961</v>
      </c>
      <c r="AD444" s="13"/>
      <c r="AE444" s="13"/>
      <c r="AF444" s="13"/>
      <c r="AG444" s="583">
        <v>0.34999999403953552</v>
      </c>
      <c r="AI444" s="23" t="s">
        <v>169</v>
      </c>
      <c r="AJ444" s="311"/>
      <c r="AK444" s="13"/>
      <c r="AL444" s="692"/>
      <c r="AM444" s="583">
        <v>0.41999998688697815</v>
      </c>
      <c r="AO444" s="23" t="s">
        <v>190</v>
      </c>
      <c r="AP444" s="13"/>
      <c r="AQ444" s="13"/>
      <c r="AR444" s="13"/>
      <c r="AS444" s="583">
        <v>0.36000001430511475</v>
      </c>
      <c r="AU444" s="23" t="s">
        <v>171</v>
      </c>
      <c r="AV444" s="13"/>
      <c r="AW444" s="13"/>
      <c r="AX444" s="14"/>
      <c r="AY444" s="583">
        <v>0.25</v>
      </c>
      <c r="BA444" s="23" t="s">
        <v>172</v>
      </c>
      <c r="BB444" s="13"/>
      <c r="BC444" s="13"/>
      <c r="BD444" s="13"/>
      <c r="BE444" s="583">
        <v>0</v>
      </c>
      <c r="BG444" s="23" t="s">
        <v>27</v>
      </c>
      <c r="BH444" s="13"/>
      <c r="BI444" s="13"/>
      <c r="BJ444" s="694"/>
      <c r="BK444" s="583">
        <v>0.34999999403953552</v>
      </c>
      <c r="BM444" s="696" t="s">
        <v>459</v>
      </c>
      <c r="BN444" s="696"/>
      <c r="BO444" s="697"/>
      <c r="BP444" s="697"/>
      <c r="BQ444" s="583">
        <v>0</v>
      </c>
      <c r="BS444" s="23" t="s">
        <v>788</v>
      </c>
      <c r="BT444" s="13"/>
      <c r="BU444" s="13"/>
      <c r="BV444" s="694"/>
      <c r="BW444" s="583">
        <v>0.21</v>
      </c>
      <c r="BY444" s="23" t="s">
        <v>37</v>
      </c>
      <c r="BZ444" s="13"/>
      <c r="CA444" s="13"/>
      <c r="CB444" s="694"/>
      <c r="CC444" s="583">
        <v>0</v>
      </c>
      <c r="CE444" s="23" t="s">
        <v>782</v>
      </c>
      <c r="CF444" s="13"/>
      <c r="CG444" s="13"/>
      <c r="CH444" s="694"/>
      <c r="CI444" s="583">
        <v>0.2800000011920929</v>
      </c>
      <c r="CK444" s="23" t="s">
        <v>34</v>
      </c>
      <c r="CL444" s="13"/>
      <c r="CM444" s="13"/>
      <c r="CN444" s="694"/>
      <c r="CO444" s="583">
        <v>0.42</v>
      </c>
      <c r="CQ444" s="696" t="s">
        <v>34</v>
      </c>
      <c r="CR444" s="13"/>
      <c r="CS444" s="13"/>
      <c r="CT444" s="694"/>
      <c r="CU444" s="583">
        <v>0.22</v>
      </c>
    </row>
    <row r="445" spans="1:99" x14ac:dyDescent="0.3">
      <c r="E445" s="807" t="s">
        <v>418</v>
      </c>
      <c r="F445" s="808"/>
      <c r="G445" s="808"/>
      <c r="H445" s="809"/>
      <c r="I445" s="810">
        <v>0.252</v>
      </c>
      <c r="K445" s="23" t="s">
        <v>1047</v>
      </c>
      <c r="L445" s="311"/>
      <c r="M445" s="13"/>
      <c r="N445" s="13"/>
      <c r="O445" s="583">
        <v>0.25800000000000001</v>
      </c>
      <c r="Q445" s="23" t="s">
        <v>416</v>
      </c>
      <c r="R445" s="311"/>
      <c r="S445" s="13"/>
      <c r="T445" s="13"/>
      <c r="U445" s="583">
        <v>0</v>
      </c>
      <c r="W445" s="23" t="s">
        <v>417</v>
      </c>
      <c r="X445" s="13"/>
      <c r="Y445" s="15"/>
      <c r="Z445" s="16"/>
      <c r="AA445" s="583">
        <v>0</v>
      </c>
      <c r="AC445" s="23" t="s">
        <v>169</v>
      </c>
      <c r="AD445" s="13"/>
      <c r="AE445" s="13"/>
      <c r="AF445" s="13"/>
      <c r="AG445" s="583">
        <v>0.36000001430511475</v>
      </c>
      <c r="AI445" s="23" t="s">
        <v>249</v>
      </c>
      <c r="AJ445" s="311"/>
      <c r="AK445" s="13"/>
      <c r="AL445" s="692"/>
      <c r="AM445" s="583">
        <v>0</v>
      </c>
      <c r="AO445" s="23" t="s">
        <v>191</v>
      </c>
      <c r="AP445" s="13"/>
      <c r="AQ445" s="13"/>
      <c r="AR445" s="13"/>
      <c r="AS445" s="583">
        <v>0</v>
      </c>
      <c r="AU445" s="23" t="s">
        <v>102</v>
      </c>
      <c r="AV445" s="13"/>
      <c r="AW445" s="13"/>
      <c r="AX445" s="14"/>
      <c r="AY445" s="583">
        <v>0</v>
      </c>
      <c r="BA445" s="23" t="s">
        <v>173</v>
      </c>
      <c r="BB445" s="13"/>
      <c r="BC445" s="13"/>
      <c r="BD445" s="13"/>
      <c r="BE445" s="583">
        <v>0.37000000476837158</v>
      </c>
      <c r="BG445" s="23" t="s">
        <v>457</v>
      </c>
      <c r="BH445" s="13"/>
      <c r="BI445" s="13"/>
      <c r="BJ445" s="694"/>
      <c r="BK445" s="583">
        <v>0.25</v>
      </c>
      <c r="BM445" s="696" t="s">
        <v>43</v>
      </c>
      <c r="BN445" s="696"/>
      <c r="BO445" s="697"/>
      <c r="BP445" s="697"/>
      <c r="BQ445" s="583">
        <v>0</v>
      </c>
      <c r="BS445" s="23" t="s">
        <v>793</v>
      </c>
      <c r="BT445" s="13"/>
      <c r="BU445" s="13"/>
      <c r="BV445" s="694"/>
      <c r="BW445" s="583">
        <v>0</v>
      </c>
      <c r="BY445" s="23" t="s">
        <v>791</v>
      </c>
      <c r="BZ445" s="13"/>
      <c r="CA445" s="13"/>
      <c r="CB445" s="694"/>
      <c r="CC445" s="583">
        <v>0.21</v>
      </c>
      <c r="CE445" s="23" t="s">
        <v>30</v>
      </c>
      <c r="CF445" s="13"/>
      <c r="CG445" s="13"/>
      <c r="CH445" s="694"/>
      <c r="CI445" s="583">
        <v>0.25999999046325684</v>
      </c>
      <c r="CK445" s="23" t="s">
        <v>35</v>
      </c>
      <c r="CL445" s="13"/>
      <c r="CM445" s="13"/>
      <c r="CN445" s="694"/>
      <c r="CO445" s="583">
        <v>0.19</v>
      </c>
      <c r="CQ445" s="696" t="s">
        <v>35</v>
      </c>
      <c r="CR445" s="13"/>
      <c r="CS445" s="13"/>
      <c r="CT445" s="694"/>
      <c r="CU445" s="583">
        <v>0.21</v>
      </c>
    </row>
    <row r="446" spans="1:99" x14ac:dyDescent="0.3">
      <c r="E446" s="807" t="s">
        <v>962</v>
      </c>
      <c r="F446" s="808"/>
      <c r="G446" s="808"/>
      <c r="H446" s="809"/>
      <c r="I446" s="810">
        <v>0.27200000000000002</v>
      </c>
      <c r="K446" s="23" t="s">
        <v>1048</v>
      </c>
      <c r="L446" s="311"/>
      <c r="M446" s="13"/>
      <c r="N446" s="13"/>
      <c r="O446" s="583">
        <v>0.25900000000000001</v>
      </c>
      <c r="Q446" s="23" t="s">
        <v>417</v>
      </c>
      <c r="R446" s="311"/>
      <c r="S446" s="13"/>
      <c r="T446" s="13"/>
      <c r="U446" s="583">
        <v>0</v>
      </c>
      <c r="W446" s="23" t="s">
        <v>169</v>
      </c>
      <c r="X446" s="13"/>
      <c r="Y446" s="13"/>
      <c r="Z446" s="14"/>
      <c r="AA446" s="583">
        <v>0.27000001072883606</v>
      </c>
      <c r="AC446" s="23" t="s">
        <v>249</v>
      </c>
      <c r="AD446" s="13"/>
      <c r="AE446" s="13"/>
      <c r="AF446" s="13"/>
      <c r="AG446" s="583">
        <v>0</v>
      </c>
      <c r="AI446" s="23" t="s">
        <v>332</v>
      </c>
      <c r="AJ446" s="311"/>
      <c r="AK446" s="13"/>
      <c r="AL446" s="692"/>
      <c r="AM446" s="583">
        <v>0.31999999284744263</v>
      </c>
      <c r="AO446" s="23" t="s">
        <v>250</v>
      </c>
      <c r="AP446" s="13"/>
      <c r="AQ446" s="13"/>
      <c r="AR446" s="13"/>
      <c r="AS446" s="583">
        <v>0</v>
      </c>
      <c r="AU446" s="23" t="s">
        <v>193</v>
      </c>
      <c r="AV446" s="13"/>
      <c r="AW446" s="13"/>
      <c r="AX446" s="14"/>
      <c r="AY446" s="583">
        <v>0.38999998569488525</v>
      </c>
      <c r="BA446" s="23" t="s">
        <v>104</v>
      </c>
      <c r="BB446" s="13"/>
      <c r="BC446" s="13"/>
      <c r="BD446" s="13"/>
      <c r="BE446" s="583">
        <v>0</v>
      </c>
      <c r="BG446" s="23" t="s">
        <v>105</v>
      </c>
      <c r="BH446" s="13"/>
      <c r="BI446" s="13"/>
      <c r="BJ446" s="694"/>
      <c r="BK446" s="583">
        <v>0</v>
      </c>
      <c r="BM446" s="696" t="s">
        <v>339</v>
      </c>
      <c r="BN446" s="696"/>
      <c r="BO446" s="697"/>
      <c r="BP446" s="697"/>
      <c r="BQ446" s="583">
        <v>0.37000000476837158</v>
      </c>
      <c r="BS446" s="23" t="s">
        <v>43</v>
      </c>
      <c r="BT446" s="13"/>
      <c r="BU446" s="13"/>
      <c r="BV446" s="694"/>
      <c r="BW446" s="583">
        <v>0.19</v>
      </c>
      <c r="BY446" s="23" t="s">
        <v>34</v>
      </c>
      <c r="BZ446" s="13"/>
      <c r="CA446" s="13"/>
      <c r="CB446" s="694"/>
      <c r="CC446" s="583">
        <v>0.06</v>
      </c>
      <c r="CE446" s="23" t="s">
        <v>34</v>
      </c>
      <c r="CF446" s="13"/>
      <c r="CG446" s="13"/>
      <c r="CH446" s="694"/>
      <c r="CI446" s="583">
        <v>0.14000000059604645</v>
      </c>
      <c r="CK446" s="23" t="s">
        <v>785</v>
      </c>
      <c r="CL446" s="13"/>
      <c r="CM446" s="13"/>
      <c r="CN446" s="694"/>
      <c r="CO446" s="583">
        <v>0.34</v>
      </c>
      <c r="CQ446" s="696" t="s">
        <v>784</v>
      </c>
      <c r="CR446" s="13"/>
      <c r="CS446" s="13"/>
      <c r="CT446" s="694"/>
      <c r="CU446" s="583">
        <v>0.4</v>
      </c>
    </row>
    <row r="447" spans="1:99" x14ac:dyDescent="0.3">
      <c r="E447" s="807" t="s">
        <v>1044</v>
      </c>
      <c r="F447" s="808"/>
      <c r="G447" s="808"/>
      <c r="H447" s="809"/>
      <c r="I447" s="810">
        <v>0.27200000000000002</v>
      </c>
      <c r="K447" s="23" t="s">
        <v>1050</v>
      </c>
      <c r="L447" s="311"/>
      <c r="M447" s="13"/>
      <c r="N447" s="13"/>
      <c r="O447" s="583">
        <v>0.25800000000000001</v>
      </c>
      <c r="Q447" s="23" t="s">
        <v>169</v>
      </c>
      <c r="R447" s="311"/>
      <c r="S447" s="13"/>
      <c r="T447" s="13"/>
      <c r="U447" s="583">
        <v>0.18</v>
      </c>
      <c r="W447" s="23" t="s">
        <v>249</v>
      </c>
      <c r="X447" s="13"/>
      <c r="Y447" s="13"/>
      <c r="Z447" s="14"/>
      <c r="AA447" s="583">
        <v>0</v>
      </c>
      <c r="AC447" s="23" t="s">
        <v>360</v>
      </c>
      <c r="AD447" s="13"/>
      <c r="AE447" s="13"/>
      <c r="AF447" s="13"/>
      <c r="AG447" s="583">
        <v>0.40999999642372131</v>
      </c>
      <c r="AI447" s="23" t="s">
        <v>190</v>
      </c>
      <c r="AJ447" s="311"/>
      <c r="AK447" s="13"/>
      <c r="AL447" s="692"/>
      <c r="AM447" s="583">
        <v>0.41999998688697815</v>
      </c>
      <c r="AO447" s="23" t="s">
        <v>192</v>
      </c>
      <c r="AP447" s="13"/>
      <c r="AQ447" s="13"/>
      <c r="AR447" s="13"/>
      <c r="AS447" s="583">
        <v>0.36000001430511475</v>
      </c>
      <c r="AU447" s="23" t="s">
        <v>172</v>
      </c>
      <c r="AV447" s="13"/>
      <c r="AW447" s="13"/>
      <c r="AX447" s="14"/>
      <c r="AY447" s="583">
        <v>0</v>
      </c>
      <c r="BA447" s="23" t="s">
        <v>27</v>
      </c>
      <c r="BB447" s="13"/>
      <c r="BC447" s="13"/>
      <c r="BD447" s="13"/>
      <c r="BE447" s="583">
        <v>0.36000001430511475</v>
      </c>
      <c r="BG447" s="23" t="s">
        <v>43</v>
      </c>
      <c r="BH447" s="13"/>
      <c r="BI447" s="13"/>
      <c r="BJ447" s="694"/>
      <c r="BK447" s="583">
        <v>0</v>
      </c>
      <c r="BM447" s="696" t="s">
        <v>37</v>
      </c>
      <c r="BN447" s="696"/>
      <c r="BO447" s="697"/>
      <c r="BP447" s="697"/>
      <c r="BQ447" s="583">
        <v>0</v>
      </c>
      <c r="BS447" s="23" t="s">
        <v>782</v>
      </c>
      <c r="BT447" s="13"/>
      <c r="BU447" s="13"/>
      <c r="BV447" s="694"/>
      <c r="BW447" s="583">
        <v>0.33</v>
      </c>
      <c r="BY447" s="23" t="s">
        <v>35</v>
      </c>
      <c r="BZ447" s="13"/>
      <c r="CA447" s="13"/>
      <c r="CB447" s="694"/>
      <c r="CC447" s="583">
        <v>0.05</v>
      </c>
      <c r="CE447" s="23" t="s">
        <v>35</v>
      </c>
      <c r="CF447" s="13"/>
      <c r="CG447" s="13"/>
      <c r="CH447" s="694"/>
      <c r="CI447" s="583">
        <v>0.14000000059604645</v>
      </c>
      <c r="CK447" s="23" t="s">
        <v>786</v>
      </c>
      <c r="CL447" s="13"/>
      <c r="CM447" s="13"/>
      <c r="CN447" s="694"/>
      <c r="CO447" s="583">
        <v>0.04</v>
      </c>
      <c r="CQ447" s="696" t="s">
        <v>785</v>
      </c>
      <c r="CR447" s="13"/>
      <c r="CS447" s="13"/>
      <c r="CT447" s="694"/>
      <c r="CU447" s="583">
        <v>0.35</v>
      </c>
    </row>
    <row r="448" spans="1:99" x14ac:dyDescent="0.3">
      <c r="E448" s="807" t="s">
        <v>1047</v>
      </c>
      <c r="F448" s="808"/>
      <c r="G448" s="808"/>
      <c r="H448" s="809"/>
      <c r="I448" s="810">
        <v>0.26900000000000002</v>
      </c>
      <c r="K448" s="23" t="s">
        <v>1051</v>
      </c>
      <c r="L448" s="311"/>
      <c r="M448" s="13"/>
      <c r="N448" s="13"/>
      <c r="O448" s="583">
        <v>0</v>
      </c>
      <c r="Q448" s="23" t="s">
        <v>249</v>
      </c>
      <c r="R448" s="311"/>
      <c r="S448" s="13"/>
      <c r="T448" s="13"/>
      <c r="U448" s="583">
        <v>0</v>
      </c>
      <c r="W448" s="23" t="s">
        <v>360</v>
      </c>
      <c r="X448" s="13"/>
      <c r="Y448" s="13"/>
      <c r="Z448" s="14"/>
      <c r="AA448" s="583">
        <v>0.31000000238418579</v>
      </c>
      <c r="AC448" s="23" t="s">
        <v>962</v>
      </c>
      <c r="AD448" s="13"/>
      <c r="AE448" s="13"/>
      <c r="AF448" s="13"/>
      <c r="AG448" s="583">
        <v>0.30000001192092896</v>
      </c>
      <c r="AI448" s="23" t="s">
        <v>32</v>
      </c>
      <c r="AJ448" s="311"/>
      <c r="AK448" s="13"/>
      <c r="AL448" s="692"/>
      <c r="AM448" s="583">
        <v>5.9999998658895493E-2</v>
      </c>
      <c r="AO448" s="23" t="s">
        <v>170</v>
      </c>
      <c r="AP448" s="13"/>
      <c r="AQ448" s="13"/>
      <c r="AR448" s="13"/>
      <c r="AS448" s="583">
        <v>0</v>
      </c>
      <c r="AU448" s="23" t="s">
        <v>104</v>
      </c>
      <c r="AV448" s="13"/>
      <c r="AW448" s="13"/>
      <c r="AX448" s="14"/>
      <c r="AY448" s="583">
        <v>0</v>
      </c>
      <c r="BA448" s="23" t="s">
        <v>335</v>
      </c>
      <c r="BB448" s="13"/>
      <c r="BC448" s="13"/>
      <c r="BD448" s="13"/>
      <c r="BE448" s="583">
        <v>0</v>
      </c>
      <c r="BG448" s="23" t="s">
        <v>339</v>
      </c>
      <c r="BH448" s="13"/>
      <c r="BI448" s="13"/>
      <c r="BJ448" s="694"/>
      <c r="BK448" s="583">
        <v>0.31000000238418579</v>
      </c>
      <c r="BM448" s="696" t="s">
        <v>30</v>
      </c>
      <c r="BN448" s="696"/>
      <c r="BO448" s="697"/>
      <c r="BP448" s="697"/>
      <c r="BQ448" s="583">
        <v>0.25</v>
      </c>
      <c r="BS448" s="23" t="s">
        <v>37</v>
      </c>
      <c r="BT448" s="13"/>
      <c r="BU448" s="13"/>
      <c r="BV448" s="694"/>
      <c r="BW448" s="583">
        <v>0</v>
      </c>
      <c r="BY448" s="23" t="s">
        <v>40</v>
      </c>
      <c r="BZ448" s="13"/>
      <c r="CA448" s="13"/>
      <c r="CB448" s="694"/>
      <c r="CC448" s="583">
        <v>0</v>
      </c>
      <c r="CE448" s="23" t="s">
        <v>790</v>
      </c>
      <c r="CF448" s="13"/>
      <c r="CG448" s="13"/>
      <c r="CH448" s="694"/>
      <c r="CI448" s="583">
        <v>0.27000001072883606</v>
      </c>
      <c r="CK448" s="23" t="s">
        <v>114</v>
      </c>
      <c r="CL448" s="13"/>
      <c r="CM448" s="13"/>
      <c r="CN448" s="694"/>
      <c r="CO448" s="583">
        <v>0.35</v>
      </c>
      <c r="CQ448" s="696" t="s">
        <v>786</v>
      </c>
      <c r="CR448" s="13"/>
      <c r="CS448" s="13"/>
      <c r="CT448" s="694"/>
      <c r="CU448" s="583">
        <v>0</v>
      </c>
    </row>
    <row r="449" spans="5:99" x14ac:dyDescent="0.3">
      <c r="E449" s="807" t="s">
        <v>1048</v>
      </c>
      <c r="F449" s="808"/>
      <c r="G449" s="808"/>
      <c r="H449" s="809"/>
      <c r="I449" s="810">
        <v>0.27300000000000002</v>
      </c>
      <c r="K449" s="23" t="s">
        <v>1052</v>
      </c>
      <c r="L449" s="311"/>
      <c r="M449" s="13"/>
      <c r="N449" s="13"/>
      <c r="O449" s="583">
        <v>0.20699999999999999</v>
      </c>
      <c r="Q449" s="23" t="s">
        <v>360</v>
      </c>
      <c r="R449" s="311"/>
      <c r="S449" s="13"/>
      <c r="T449" s="13"/>
      <c r="U449" s="583">
        <v>0.25</v>
      </c>
      <c r="W449" s="23" t="s">
        <v>418</v>
      </c>
      <c r="X449" s="13"/>
      <c r="Y449" s="13"/>
      <c r="Z449" s="14"/>
      <c r="AA449" s="583">
        <v>0</v>
      </c>
      <c r="AC449" s="23" t="s">
        <v>190</v>
      </c>
      <c r="AD449" s="13"/>
      <c r="AE449" s="13"/>
      <c r="AF449" s="13"/>
      <c r="AG449" s="583">
        <v>0.40000000596046448</v>
      </c>
      <c r="AI449" s="23" t="s">
        <v>191</v>
      </c>
      <c r="AJ449" s="311"/>
      <c r="AK449" s="13"/>
      <c r="AL449" s="692"/>
      <c r="AM449" s="583">
        <v>1.9999999552965164E-2</v>
      </c>
      <c r="AO449" s="23" t="s">
        <v>171</v>
      </c>
      <c r="AP449" s="13"/>
      <c r="AQ449" s="13"/>
      <c r="AR449" s="13"/>
      <c r="AS449" s="583">
        <v>0.15000000596046448</v>
      </c>
      <c r="AU449" s="23" t="s">
        <v>27</v>
      </c>
      <c r="AV449" s="13"/>
      <c r="AW449" s="13"/>
      <c r="AX449" s="14"/>
      <c r="AY449" s="583">
        <v>0.40000000596046448</v>
      </c>
      <c r="BA449" s="23" t="s">
        <v>457</v>
      </c>
      <c r="BB449" s="13"/>
      <c r="BC449" s="13"/>
      <c r="BD449" s="13"/>
      <c r="BE449" s="583">
        <v>0.27000001072883606</v>
      </c>
      <c r="BG449" s="23" t="s">
        <v>106</v>
      </c>
      <c r="BH449" s="13"/>
      <c r="BI449" s="13"/>
      <c r="BJ449" s="694"/>
      <c r="BK449" s="583">
        <v>0.2800000011920929</v>
      </c>
      <c r="BM449" s="696" t="s">
        <v>34</v>
      </c>
      <c r="BN449" s="696"/>
      <c r="BO449" s="697"/>
      <c r="BP449" s="697"/>
      <c r="BQ449" s="583">
        <v>0.14000000059604645</v>
      </c>
      <c r="BS449" s="23" t="s">
        <v>791</v>
      </c>
      <c r="BT449" s="13"/>
      <c r="BU449" s="13"/>
      <c r="BV449" s="694"/>
      <c r="BW449" s="583">
        <v>0.23</v>
      </c>
      <c r="BY449" s="23" t="s">
        <v>785</v>
      </c>
      <c r="BZ449" s="13"/>
      <c r="CA449" s="13"/>
      <c r="CB449" s="694"/>
      <c r="CC449" s="583">
        <v>0.21</v>
      </c>
      <c r="CE449" s="23" t="s">
        <v>40</v>
      </c>
      <c r="CF449" s="13"/>
      <c r="CG449" s="13"/>
      <c r="CH449" s="694"/>
      <c r="CI449" s="583">
        <v>0</v>
      </c>
      <c r="CK449" s="23" t="s">
        <v>33</v>
      </c>
      <c r="CL449" s="13"/>
      <c r="CM449" s="13"/>
      <c r="CN449" s="694"/>
      <c r="CO449" s="583">
        <v>0.36</v>
      </c>
      <c r="CQ449" s="696" t="s">
        <v>114</v>
      </c>
      <c r="CR449" s="13"/>
      <c r="CS449" s="13"/>
      <c r="CT449" s="694"/>
      <c r="CU449" s="583">
        <v>0.35</v>
      </c>
    </row>
    <row r="450" spans="5:99" x14ac:dyDescent="0.3">
      <c r="E450" s="807" t="s">
        <v>1050</v>
      </c>
      <c r="F450" s="808"/>
      <c r="G450" s="808"/>
      <c r="H450" s="809"/>
      <c r="I450" s="810">
        <v>0.27200000000000002</v>
      </c>
      <c r="K450" s="23" t="s">
        <v>1053</v>
      </c>
      <c r="L450" s="311"/>
      <c r="M450" s="13"/>
      <c r="N450" s="13"/>
      <c r="O450" s="583">
        <v>0.16800000000000001</v>
      </c>
      <c r="Q450" s="23" t="s">
        <v>418</v>
      </c>
      <c r="R450" s="311"/>
      <c r="S450" s="13"/>
      <c r="T450" s="13"/>
      <c r="U450" s="583">
        <v>0</v>
      </c>
      <c r="W450" s="23" t="s">
        <v>479</v>
      </c>
      <c r="X450" s="13"/>
      <c r="Y450" s="13"/>
      <c r="Z450" s="14"/>
      <c r="AA450" s="583">
        <v>0.31000000238418579</v>
      </c>
      <c r="AC450" s="23" t="s">
        <v>361</v>
      </c>
      <c r="AD450" s="13"/>
      <c r="AE450" s="13"/>
      <c r="AF450" s="13"/>
      <c r="AG450" s="583">
        <v>0</v>
      </c>
      <c r="AI450" s="23" t="s">
        <v>314</v>
      </c>
      <c r="AJ450" s="311"/>
      <c r="AK450" s="13"/>
      <c r="AL450" s="692"/>
      <c r="AM450" s="583">
        <v>0</v>
      </c>
      <c r="AO450" s="23" t="s">
        <v>102</v>
      </c>
      <c r="AP450" s="13"/>
      <c r="AQ450" s="13"/>
      <c r="AR450" s="13"/>
      <c r="AS450" s="583">
        <v>0</v>
      </c>
      <c r="AU450" s="23" t="s">
        <v>194</v>
      </c>
      <c r="AV450" s="23"/>
      <c r="AW450" s="692"/>
      <c r="AX450" s="14"/>
      <c r="AY450" s="583">
        <v>0.40000000596046448</v>
      </c>
      <c r="BA450" s="23" t="s">
        <v>105</v>
      </c>
      <c r="BB450" s="13"/>
      <c r="BC450" s="13"/>
      <c r="BD450" s="13"/>
      <c r="BE450" s="583">
        <v>0.25999999046325684</v>
      </c>
      <c r="BG450" s="23" t="s">
        <v>107</v>
      </c>
      <c r="BH450" s="13"/>
      <c r="BI450" s="13"/>
      <c r="BJ450" s="694"/>
      <c r="BK450" s="583">
        <v>0.36000001430511475</v>
      </c>
      <c r="BM450" s="696" t="s">
        <v>35</v>
      </c>
      <c r="BN450" s="696"/>
      <c r="BO450" s="697"/>
      <c r="BP450" s="697"/>
      <c r="BQ450" s="583">
        <v>0.12999999523162842</v>
      </c>
      <c r="BS450" s="23" t="s">
        <v>34</v>
      </c>
      <c r="BT450" s="13"/>
      <c r="BU450" s="13"/>
      <c r="BV450" s="694"/>
      <c r="BW450" s="583">
        <v>0.08</v>
      </c>
      <c r="BY450" s="23" t="s">
        <v>42</v>
      </c>
      <c r="BZ450" s="13"/>
      <c r="CA450" s="13"/>
      <c r="CB450" s="694"/>
      <c r="CC450" s="583">
        <v>0.28000000000000003</v>
      </c>
      <c r="CE450" s="23" t="s">
        <v>785</v>
      </c>
      <c r="CF450" s="13"/>
      <c r="CG450" s="13"/>
      <c r="CH450" s="694"/>
      <c r="CI450" s="583">
        <v>0.23999999463558197</v>
      </c>
      <c r="CK450" s="456" t="s">
        <v>995</v>
      </c>
      <c r="CQ450" s="696" t="s">
        <v>787</v>
      </c>
      <c r="CR450" s="13"/>
      <c r="CS450" s="13"/>
      <c r="CT450" s="694"/>
      <c r="CU450" s="583">
        <v>0.4</v>
      </c>
    </row>
    <row r="451" spans="5:99" x14ac:dyDescent="0.3">
      <c r="E451" s="807" t="s">
        <v>1051</v>
      </c>
      <c r="F451" s="808"/>
      <c r="G451" s="808"/>
      <c r="H451" s="809"/>
      <c r="I451" s="810">
        <v>0</v>
      </c>
      <c r="K451" s="23" t="s">
        <v>562</v>
      </c>
      <c r="L451" s="311"/>
      <c r="M451" s="13"/>
      <c r="N451" s="13"/>
      <c r="O451" s="583">
        <v>0.25800000000000001</v>
      </c>
      <c r="Q451" s="23" t="s">
        <v>479</v>
      </c>
      <c r="R451" s="311"/>
      <c r="S451" s="13"/>
      <c r="T451" s="13"/>
      <c r="U451" s="583">
        <v>0.22</v>
      </c>
      <c r="W451" s="23" t="s">
        <v>332</v>
      </c>
      <c r="X451" s="13"/>
      <c r="Y451" s="13"/>
      <c r="Z451" s="14"/>
      <c r="AA451" s="583">
        <v>0</v>
      </c>
      <c r="AC451" s="23" t="s">
        <v>963</v>
      </c>
      <c r="AD451" s="13"/>
      <c r="AE451" s="13"/>
      <c r="AF451" s="13"/>
      <c r="AG451" s="583">
        <v>0.11999999731779099</v>
      </c>
      <c r="AI451" s="23" t="s">
        <v>250</v>
      </c>
      <c r="AJ451" s="311"/>
      <c r="AK451" s="13"/>
      <c r="AL451" s="692"/>
      <c r="AM451" s="583">
        <v>0</v>
      </c>
      <c r="AO451" s="23" t="s">
        <v>193</v>
      </c>
      <c r="AP451" s="13"/>
      <c r="AQ451" s="13"/>
      <c r="AR451" s="13"/>
      <c r="AS451" s="583">
        <v>0</v>
      </c>
      <c r="AU451" s="23" t="s">
        <v>195</v>
      </c>
      <c r="AV451" s="23"/>
      <c r="AW451" s="692"/>
      <c r="AX451" s="14"/>
      <c r="AY451" s="583">
        <v>0</v>
      </c>
      <c r="BA451" s="23" t="s">
        <v>43</v>
      </c>
      <c r="BB451" s="13"/>
      <c r="BC451" s="13"/>
      <c r="BD451" s="13"/>
      <c r="BE451" s="583">
        <v>0</v>
      </c>
      <c r="BG451" s="23" t="s">
        <v>108</v>
      </c>
      <c r="BH451" s="13"/>
      <c r="BI451" s="13"/>
      <c r="BJ451" s="694"/>
      <c r="BK451" s="583">
        <v>0.31999999284744263</v>
      </c>
      <c r="BM451" s="696" t="s">
        <v>31</v>
      </c>
      <c r="BN451" s="696"/>
      <c r="BO451" s="697"/>
      <c r="BP451" s="697"/>
      <c r="BQ451" s="583">
        <v>9.9999997764825821E-3</v>
      </c>
      <c r="BS451" s="23" t="s">
        <v>35</v>
      </c>
      <c r="BT451" s="13"/>
      <c r="BU451" s="13"/>
      <c r="BV451" s="694"/>
      <c r="BW451" s="583">
        <v>0.08</v>
      </c>
      <c r="BY451" s="23" t="s">
        <v>792</v>
      </c>
      <c r="BZ451" s="13"/>
      <c r="CA451" s="13"/>
      <c r="CB451" s="694"/>
      <c r="CC451" s="583">
        <v>0</v>
      </c>
      <c r="CE451" s="23" t="s">
        <v>28</v>
      </c>
      <c r="CF451" s="13"/>
      <c r="CG451" s="13"/>
      <c r="CH451" s="694"/>
      <c r="CI451" s="583">
        <v>0.12999999523162842</v>
      </c>
      <c r="CQ451" s="696" t="s">
        <v>33</v>
      </c>
      <c r="CR451" s="13"/>
      <c r="CS451" s="13"/>
      <c r="CT451" s="694"/>
      <c r="CU451" s="583">
        <v>0.31</v>
      </c>
    </row>
    <row r="452" spans="5:99" x14ac:dyDescent="0.3">
      <c r="E452" s="807" t="s">
        <v>1052</v>
      </c>
      <c r="F452" s="808"/>
      <c r="G452" s="808"/>
      <c r="H452" s="809"/>
      <c r="I452" s="810">
        <v>0.20399999999999999</v>
      </c>
      <c r="K452" s="23" t="s">
        <v>1057</v>
      </c>
      <c r="L452" s="311"/>
      <c r="M452" s="13"/>
      <c r="N452" s="13"/>
      <c r="O452" s="583">
        <v>0</v>
      </c>
      <c r="Q452" s="23" t="s">
        <v>555</v>
      </c>
      <c r="R452" s="311"/>
      <c r="S452" s="13"/>
      <c r="T452" s="13"/>
      <c r="U452" s="583">
        <v>0</v>
      </c>
      <c r="W452" s="23" t="s">
        <v>190</v>
      </c>
      <c r="X452" s="13"/>
      <c r="Y452" s="13"/>
      <c r="Z452" s="14"/>
      <c r="AA452" s="583">
        <v>0.30000001192092896</v>
      </c>
      <c r="AC452" s="23" t="s">
        <v>191</v>
      </c>
      <c r="AD452" s="13"/>
      <c r="AE452" s="13"/>
      <c r="AF452" s="13"/>
      <c r="AG452" s="583">
        <v>0.34999999403953552</v>
      </c>
      <c r="AI452" s="23" t="s">
        <v>330</v>
      </c>
      <c r="AJ452" s="311"/>
      <c r="AK452" s="13"/>
      <c r="AL452" s="692"/>
      <c r="AM452" s="583">
        <v>0</v>
      </c>
      <c r="AO452" s="23" t="s">
        <v>251</v>
      </c>
      <c r="AP452" s="13"/>
      <c r="AQ452" s="13"/>
      <c r="AR452" s="13"/>
      <c r="AS452" s="583">
        <v>0</v>
      </c>
      <c r="AU452" s="23" t="s">
        <v>196</v>
      </c>
      <c r="AV452" s="23"/>
      <c r="AW452" s="692"/>
      <c r="AX452" s="14"/>
      <c r="AY452" s="583">
        <v>0</v>
      </c>
      <c r="BA452" s="23" t="s">
        <v>339</v>
      </c>
      <c r="BB452" s="13"/>
      <c r="BC452" s="13"/>
      <c r="BD452" s="13"/>
      <c r="BE452" s="583">
        <v>0.33000001311302185</v>
      </c>
      <c r="BG452" s="23" t="s">
        <v>37</v>
      </c>
      <c r="BH452" s="13"/>
      <c r="BI452" s="13"/>
      <c r="BJ452" s="694"/>
      <c r="BK452" s="583">
        <v>0</v>
      </c>
      <c r="BM452" s="696" t="s">
        <v>39</v>
      </c>
      <c r="BN452" s="697"/>
      <c r="BO452" s="697"/>
      <c r="BP452" s="697"/>
      <c r="BQ452" s="583">
        <v>0</v>
      </c>
      <c r="BS452" s="23" t="s">
        <v>31</v>
      </c>
      <c r="BT452" s="13"/>
      <c r="BU452" s="13"/>
      <c r="BV452" s="694"/>
      <c r="BW452" s="583">
        <v>0</v>
      </c>
      <c r="BY452" s="23" t="s">
        <v>28</v>
      </c>
      <c r="BZ452" s="13"/>
      <c r="CA452" s="13"/>
      <c r="CB452" s="694"/>
      <c r="CC452" s="583">
        <v>0.1</v>
      </c>
      <c r="CE452" s="23" t="s">
        <v>114</v>
      </c>
      <c r="CF452" s="13"/>
      <c r="CG452" s="13"/>
      <c r="CH452" s="694"/>
      <c r="CI452" s="583">
        <v>0.28999999165534973</v>
      </c>
      <c r="CQ452" s="456" t="s">
        <v>996</v>
      </c>
    </row>
    <row r="453" spans="5:99" x14ac:dyDescent="0.3">
      <c r="E453" s="807" t="s">
        <v>1053</v>
      </c>
      <c r="F453" s="808"/>
      <c r="G453" s="808"/>
      <c r="H453" s="809"/>
      <c r="I453" s="810">
        <v>0.26400000000000001</v>
      </c>
      <c r="K453" s="23" t="s">
        <v>1062</v>
      </c>
      <c r="L453" s="311"/>
      <c r="M453" s="13"/>
      <c r="N453" s="13"/>
      <c r="O453" s="583">
        <v>0.13100000000000001</v>
      </c>
      <c r="Q453" s="23" t="s">
        <v>556</v>
      </c>
      <c r="R453" s="311"/>
      <c r="S453" s="13"/>
      <c r="T453" s="13"/>
      <c r="U453" s="583">
        <v>0</v>
      </c>
      <c r="W453" s="23" t="s">
        <v>480</v>
      </c>
      <c r="X453" s="13"/>
      <c r="Y453" s="13"/>
      <c r="Z453" s="14"/>
      <c r="AA453" s="583">
        <v>0</v>
      </c>
      <c r="AC453" s="23" t="s">
        <v>250</v>
      </c>
      <c r="AD453" s="13"/>
      <c r="AE453" s="13"/>
      <c r="AF453" s="13"/>
      <c r="AG453" s="583">
        <v>0</v>
      </c>
      <c r="AI453" s="23" t="s">
        <v>192</v>
      </c>
      <c r="AJ453" s="311"/>
      <c r="AK453" s="13"/>
      <c r="AL453" s="692"/>
      <c r="AM453" s="583">
        <v>0.40999999642372131</v>
      </c>
      <c r="AO453" s="23" t="s">
        <v>252</v>
      </c>
      <c r="AP453" s="13"/>
      <c r="AQ453" s="13"/>
      <c r="AR453" s="13"/>
      <c r="AS453" s="583">
        <v>0.18000000715255737</v>
      </c>
      <c r="AU453" s="23" t="s">
        <v>335</v>
      </c>
      <c r="AV453" s="13"/>
      <c r="AW453" s="13"/>
      <c r="AX453" s="14"/>
      <c r="AY453" s="583">
        <v>2.9999999329447746E-2</v>
      </c>
      <c r="BA453" s="23" t="s">
        <v>106</v>
      </c>
      <c r="BB453" s="13"/>
      <c r="BC453" s="13"/>
      <c r="BD453" s="13"/>
      <c r="BE453" s="583">
        <v>0</v>
      </c>
      <c r="BG453" s="23" t="s">
        <v>30</v>
      </c>
      <c r="BH453" s="13"/>
      <c r="BI453" s="13"/>
      <c r="BJ453" s="694"/>
      <c r="BK453" s="583">
        <v>0.23999999463558197</v>
      </c>
      <c r="BM453" s="696" t="s">
        <v>40</v>
      </c>
      <c r="BN453" s="697"/>
      <c r="BO453" s="697"/>
      <c r="BP453" s="697"/>
      <c r="BQ453" s="583">
        <v>0</v>
      </c>
      <c r="BS453" s="23" t="s">
        <v>40</v>
      </c>
      <c r="BT453" s="13"/>
      <c r="BU453" s="13"/>
      <c r="BV453" s="694"/>
      <c r="BW453" s="583">
        <v>0</v>
      </c>
      <c r="BY453" s="23" t="s">
        <v>114</v>
      </c>
      <c r="BZ453" s="13"/>
      <c r="CA453" s="13"/>
      <c r="CB453" s="694"/>
      <c r="CC453" s="583">
        <v>0.23</v>
      </c>
      <c r="CE453" s="23" t="s">
        <v>787</v>
      </c>
      <c r="CF453" s="13"/>
      <c r="CG453" s="13"/>
      <c r="CH453" s="694"/>
      <c r="CI453" s="583">
        <v>0.27000001072883606</v>
      </c>
    </row>
    <row r="454" spans="5:99" x14ac:dyDescent="0.3">
      <c r="E454" s="807" t="s">
        <v>562</v>
      </c>
      <c r="F454" s="808"/>
      <c r="G454" s="808"/>
      <c r="H454" s="809"/>
      <c r="I454" s="810">
        <v>0.27</v>
      </c>
      <c r="K454" s="23" t="s">
        <v>1063</v>
      </c>
      <c r="L454" s="311"/>
      <c r="M454" s="13"/>
      <c r="N454" s="13"/>
      <c r="O454" s="583">
        <v>0.25900000000000001</v>
      </c>
      <c r="Q454" s="23" t="s">
        <v>332</v>
      </c>
      <c r="R454" s="311"/>
      <c r="S454" s="13"/>
      <c r="T454" s="13"/>
      <c r="U454" s="583">
        <v>0</v>
      </c>
      <c r="W454" s="23" t="s">
        <v>32</v>
      </c>
      <c r="X454" s="13"/>
      <c r="Y454" s="13"/>
      <c r="Z454" s="14"/>
      <c r="AA454" s="583">
        <v>0.18000000715255737</v>
      </c>
      <c r="AC454" s="23" t="s">
        <v>964</v>
      </c>
      <c r="AD454" s="13"/>
      <c r="AE454" s="13"/>
      <c r="AF454" s="13"/>
      <c r="AG454" s="583">
        <v>0</v>
      </c>
      <c r="AI454" s="23" t="s">
        <v>170</v>
      </c>
      <c r="AJ454" s="311"/>
      <c r="AK454" s="13"/>
      <c r="AL454" s="692"/>
      <c r="AM454" s="583">
        <v>0</v>
      </c>
      <c r="AO454" s="23" t="s">
        <v>172</v>
      </c>
      <c r="AP454" s="13"/>
      <c r="AQ454" s="13"/>
      <c r="AR454" s="13"/>
      <c r="AS454" s="583">
        <v>0</v>
      </c>
      <c r="AU454" s="23" t="s">
        <v>197</v>
      </c>
      <c r="AV454" s="13"/>
      <c r="AW454" s="13"/>
      <c r="AX454" s="14"/>
      <c r="AY454" s="583">
        <v>1.9999999552965164E-2</v>
      </c>
      <c r="BA454" s="23" t="s">
        <v>174</v>
      </c>
      <c r="BB454" s="13"/>
      <c r="BC454" s="13"/>
      <c r="BD454" s="13"/>
      <c r="BE454" s="583">
        <v>0</v>
      </c>
      <c r="BG454" s="23" t="s">
        <v>461</v>
      </c>
      <c r="BH454" s="13"/>
      <c r="BI454" s="13"/>
      <c r="BJ454" s="694"/>
      <c r="BK454" s="583">
        <v>0.34999999403953552</v>
      </c>
      <c r="BM454" s="696" t="s">
        <v>460</v>
      </c>
      <c r="BN454" s="697"/>
      <c r="BO454" s="697"/>
      <c r="BP454" s="697"/>
      <c r="BQ454" s="583">
        <v>0.23999999463558197</v>
      </c>
      <c r="BS454" s="23" t="s">
        <v>785</v>
      </c>
      <c r="BT454" s="13"/>
      <c r="BU454" s="13"/>
      <c r="BV454" s="694"/>
      <c r="BW454" s="583">
        <v>0.23</v>
      </c>
      <c r="BY454" s="23" t="s">
        <v>787</v>
      </c>
      <c r="BZ454" s="13"/>
      <c r="CA454" s="13"/>
      <c r="CB454" s="694"/>
      <c r="CC454" s="583">
        <v>0.28000000000000003</v>
      </c>
      <c r="CE454" s="23" t="s">
        <v>33</v>
      </c>
      <c r="CF454" s="13"/>
      <c r="CG454" s="13"/>
      <c r="CH454" s="694"/>
      <c r="CI454" s="583">
        <v>0.30000001192092896</v>
      </c>
    </row>
    <row r="455" spans="5:99" x14ac:dyDescent="0.3">
      <c r="E455" s="807" t="s">
        <v>1493</v>
      </c>
      <c r="F455" s="808"/>
      <c r="G455" s="808"/>
      <c r="H455" s="809"/>
      <c r="I455" s="810">
        <v>0</v>
      </c>
      <c r="K455" s="23" t="s">
        <v>1069</v>
      </c>
      <c r="L455" s="311"/>
      <c r="M455" s="13"/>
      <c r="N455" s="13"/>
      <c r="O455" s="583">
        <v>0.25600000000000001</v>
      </c>
      <c r="Q455" s="23" t="s">
        <v>190</v>
      </c>
      <c r="R455" s="311"/>
      <c r="S455" s="13"/>
      <c r="T455" s="13"/>
      <c r="U455" s="583">
        <v>0</v>
      </c>
      <c r="W455" s="23" t="s">
        <v>191</v>
      </c>
      <c r="X455" s="13"/>
      <c r="Y455" s="13"/>
      <c r="Z455" s="14"/>
      <c r="AA455" s="583">
        <v>0</v>
      </c>
      <c r="AC455" s="23" t="s">
        <v>192</v>
      </c>
      <c r="AD455" s="13"/>
      <c r="AE455" s="13"/>
      <c r="AF455" s="13"/>
      <c r="AG455" s="583">
        <v>0.28999999165534973</v>
      </c>
      <c r="AI455" s="23" t="s">
        <v>315</v>
      </c>
      <c r="AJ455" s="311"/>
      <c r="AK455" s="13"/>
      <c r="AL455" s="692"/>
      <c r="AM455" s="583">
        <v>0</v>
      </c>
      <c r="AO455" s="23" t="s">
        <v>104</v>
      </c>
      <c r="AP455" s="13"/>
      <c r="AQ455" s="13"/>
      <c r="AR455" s="13"/>
      <c r="AS455" s="583">
        <v>0</v>
      </c>
      <c r="AU455" s="23" t="s">
        <v>457</v>
      </c>
      <c r="AV455" s="13"/>
      <c r="AW455" s="13"/>
      <c r="AX455" s="14"/>
      <c r="AY455" s="583">
        <v>0.34000000357627869</v>
      </c>
      <c r="BA455" s="23" t="s">
        <v>107</v>
      </c>
      <c r="BB455" s="13"/>
      <c r="BC455" s="13"/>
      <c r="BD455" s="13"/>
      <c r="BE455" s="583">
        <v>0.31000000238418579</v>
      </c>
      <c r="BG455" s="23" t="s">
        <v>34</v>
      </c>
      <c r="BH455" s="13"/>
      <c r="BI455" s="13"/>
      <c r="BJ455" s="694"/>
      <c r="BK455" s="583">
        <v>0.23000000417232513</v>
      </c>
      <c r="BM455" s="696" t="s">
        <v>42</v>
      </c>
      <c r="BN455" s="697"/>
      <c r="BO455" s="697"/>
      <c r="BP455" s="697"/>
      <c r="BQ455" s="583">
        <v>0</v>
      </c>
      <c r="BS455" s="23" t="s">
        <v>42</v>
      </c>
      <c r="BT455" s="13"/>
      <c r="BU455" s="13"/>
      <c r="BV455" s="694"/>
      <c r="BW455" s="583">
        <v>0.33</v>
      </c>
      <c r="BY455" s="23" t="s">
        <v>41</v>
      </c>
      <c r="BZ455" s="13"/>
      <c r="CA455" s="13"/>
      <c r="CB455" s="694"/>
      <c r="CC455" s="583">
        <v>0</v>
      </c>
      <c r="CE455" s="456" t="s">
        <v>994</v>
      </c>
    </row>
    <row r="456" spans="5:99" x14ac:dyDescent="0.3">
      <c r="E456" s="807" t="s">
        <v>1059</v>
      </c>
      <c r="F456" s="808"/>
      <c r="G456" s="808"/>
      <c r="H456" s="809"/>
      <c r="I456" s="810">
        <v>0</v>
      </c>
      <c r="K456" s="23" t="s">
        <v>1080</v>
      </c>
      <c r="L456" s="311"/>
      <c r="M456" s="13"/>
      <c r="N456" s="13"/>
      <c r="O456" s="583">
        <v>0</v>
      </c>
      <c r="Q456" s="23" t="s">
        <v>557</v>
      </c>
      <c r="R456" s="311"/>
      <c r="S456" s="13"/>
      <c r="T456" s="13"/>
      <c r="U456" s="583">
        <v>0</v>
      </c>
      <c r="W456" s="23" t="s">
        <v>250</v>
      </c>
      <c r="X456" s="13"/>
      <c r="Y456" s="13"/>
      <c r="Z456" s="14"/>
      <c r="AA456" s="583">
        <v>0</v>
      </c>
      <c r="AC456" s="23" t="s">
        <v>170</v>
      </c>
      <c r="AD456" s="13"/>
      <c r="AE456" s="13"/>
      <c r="AF456" s="13"/>
      <c r="AG456" s="583">
        <v>0</v>
      </c>
      <c r="AI456" s="23" t="s">
        <v>171</v>
      </c>
      <c r="AJ456" s="311"/>
      <c r="AK456" s="13"/>
      <c r="AL456" s="692"/>
      <c r="AM456" s="583">
        <v>0.10999999940395355</v>
      </c>
      <c r="AO456" s="23" t="s">
        <v>253</v>
      </c>
      <c r="AP456" s="13"/>
      <c r="AQ456" s="13"/>
      <c r="AR456" s="13"/>
      <c r="AS456" s="583">
        <v>0</v>
      </c>
      <c r="AU456" s="23" t="s">
        <v>198</v>
      </c>
      <c r="AV456" s="692"/>
      <c r="AW456" s="692"/>
      <c r="AX456" s="14"/>
      <c r="AY456" s="583">
        <v>0</v>
      </c>
      <c r="BA456" s="23" t="s">
        <v>37</v>
      </c>
      <c r="BB456" s="13"/>
      <c r="BC456" s="13"/>
      <c r="BD456" s="13"/>
      <c r="BE456" s="583">
        <v>0</v>
      </c>
      <c r="BG456" s="23" t="s">
        <v>35</v>
      </c>
      <c r="BH456" s="13"/>
      <c r="BI456" s="13"/>
      <c r="BJ456" s="694"/>
      <c r="BK456" s="583">
        <v>0.23000000417232513</v>
      </c>
      <c r="BM456" s="696" t="s">
        <v>28</v>
      </c>
      <c r="BN456" s="697"/>
      <c r="BO456" s="697"/>
      <c r="BP456" s="697"/>
      <c r="BQ456" s="583">
        <v>0.23999999463558197</v>
      </c>
      <c r="BS456" s="23" t="s">
        <v>28</v>
      </c>
      <c r="BT456" s="13"/>
      <c r="BU456" s="13"/>
      <c r="BV456" s="694"/>
      <c r="BW456" s="583">
        <v>0.17</v>
      </c>
      <c r="BY456" s="23" t="s">
        <v>33</v>
      </c>
      <c r="BZ456" s="13"/>
      <c r="CA456" s="13"/>
      <c r="CB456" s="694"/>
      <c r="CC456" s="583">
        <v>0.26</v>
      </c>
    </row>
    <row r="457" spans="5:99" x14ac:dyDescent="0.3">
      <c r="E457" s="807" t="s">
        <v>1062</v>
      </c>
      <c r="F457" s="808"/>
      <c r="G457" s="808"/>
      <c r="H457" s="809"/>
      <c r="I457" s="810">
        <v>0.19500000000000001</v>
      </c>
      <c r="K457" s="23" t="s">
        <v>1082</v>
      </c>
      <c r="L457" s="311"/>
      <c r="M457" s="13"/>
      <c r="N457" s="13"/>
      <c r="O457" s="583">
        <v>0.254</v>
      </c>
      <c r="Q457" s="23" t="s">
        <v>32</v>
      </c>
      <c r="R457" s="311"/>
      <c r="S457" s="13"/>
      <c r="T457" s="13"/>
      <c r="U457" s="583">
        <v>0.14000000000000001</v>
      </c>
      <c r="W457" s="23" t="s">
        <v>330</v>
      </c>
      <c r="X457" s="13"/>
      <c r="Y457" s="13"/>
      <c r="Z457" s="14"/>
      <c r="AA457" s="583">
        <v>0</v>
      </c>
      <c r="AC457" s="23" t="s">
        <v>315</v>
      </c>
      <c r="AD457" s="13"/>
      <c r="AE457" s="13"/>
      <c r="AF457" s="13"/>
      <c r="AG457" s="583">
        <v>0</v>
      </c>
      <c r="AI457" s="23" t="s">
        <v>102</v>
      </c>
      <c r="AJ457" s="311"/>
      <c r="AK457" s="13"/>
      <c r="AL457" s="692"/>
      <c r="AM457" s="583">
        <v>0</v>
      </c>
      <c r="AO457" s="23" t="s">
        <v>27</v>
      </c>
      <c r="AP457" s="13"/>
      <c r="AQ457" s="13"/>
      <c r="AR457" s="13"/>
      <c r="AS457" s="583">
        <v>5.000000074505806E-2</v>
      </c>
      <c r="AU457" s="23" t="s">
        <v>199</v>
      </c>
      <c r="AV457" s="692"/>
      <c r="AW457" s="692"/>
      <c r="AX457" s="14"/>
      <c r="AY457" s="583">
        <v>0</v>
      </c>
      <c r="BA457" s="23" t="s">
        <v>30</v>
      </c>
      <c r="BB457" s="13"/>
      <c r="BC457" s="13"/>
      <c r="BD457" s="13"/>
      <c r="BE457" s="583">
        <v>0.27000001072883606</v>
      </c>
      <c r="BG457" s="23" t="s">
        <v>31</v>
      </c>
      <c r="BH457" s="13"/>
      <c r="BI457" s="13"/>
      <c r="BJ457" s="694"/>
      <c r="BK457" s="583">
        <v>0.31999999284744263</v>
      </c>
      <c r="BM457" s="696" t="s">
        <v>29</v>
      </c>
      <c r="BN457" s="697"/>
      <c r="BO457" s="697"/>
      <c r="BP457" s="697"/>
      <c r="BQ457" s="583">
        <v>0.34999999403953552</v>
      </c>
      <c r="BS457" s="23" t="s">
        <v>114</v>
      </c>
      <c r="BT457" s="13"/>
      <c r="BU457" s="13"/>
      <c r="BV457" s="694"/>
      <c r="BW457" s="583">
        <v>0.26</v>
      </c>
      <c r="BY457" s="456" t="s">
        <v>997</v>
      </c>
    </row>
    <row r="458" spans="5:99" x14ac:dyDescent="0.3">
      <c r="E458" s="807" t="s">
        <v>1064</v>
      </c>
      <c r="F458" s="808"/>
      <c r="G458" s="808"/>
      <c r="H458" s="809"/>
      <c r="I458" s="810">
        <v>0.27200000000000002</v>
      </c>
      <c r="K458" s="23" t="s">
        <v>1083</v>
      </c>
      <c r="L458" s="311"/>
      <c r="M458" s="13"/>
      <c r="N458" s="13"/>
      <c r="O458" s="583">
        <v>0.25900000000000001</v>
      </c>
      <c r="Q458" s="23" t="s">
        <v>558</v>
      </c>
      <c r="R458" s="311"/>
      <c r="S458" s="13"/>
      <c r="T458" s="13"/>
      <c r="U458" s="583">
        <v>0</v>
      </c>
      <c r="W458" s="23" t="s">
        <v>481</v>
      </c>
      <c r="X458" s="13"/>
      <c r="Y458" s="13"/>
      <c r="Z458" s="14"/>
      <c r="AA458" s="583">
        <v>0.2800000011920929</v>
      </c>
      <c r="AC458" s="23" t="s">
        <v>171</v>
      </c>
      <c r="AD458" s="13"/>
      <c r="AE458" s="13"/>
      <c r="AF458" s="13"/>
      <c r="AG458" s="583">
        <v>0.25</v>
      </c>
      <c r="AI458" s="23" t="s">
        <v>193</v>
      </c>
      <c r="AJ458" s="311"/>
      <c r="AK458" s="13"/>
      <c r="AL458" s="692"/>
      <c r="AM458" s="583">
        <v>0</v>
      </c>
      <c r="AO458" s="23" t="s">
        <v>195</v>
      </c>
      <c r="AP458" s="13"/>
      <c r="AQ458" s="13"/>
      <c r="AR458" s="13"/>
      <c r="AS458" s="583">
        <v>0</v>
      </c>
      <c r="AU458" s="23" t="s">
        <v>105</v>
      </c>
      <c r="AV458" s="692"/>
      <c r="AW458" s="692"/>
      <c r="AX458" s="14"/>
      <c r="AY458" s="583">
        <v>0.33000001311302185</v>
      </c>
      <c r="BA458" s="23" t="s">
        <v>461</v>
      </c>
      <c r="BB458" s="13"/>
      <c r="BC458" s="13"/>
      <c r="BD458" s="13"/>
      <c r="BE458" s="583">
        <v>0.31999999284744263</v>
      </c>
      <c r="BG458" s="23" t="s">
        <v>39</v>
      </c>
      <c r="BH458" s="13"/>
      <c r="BI458" s="13"/>
      <c r="BJ458" s="694"/>
      <c r="BK458" s="583">
        <v>0</v>
      </c>
      <c r="BM458" s="696" t="s">
        <v>36</v>
      </c>
      <c r="BN458" s="697"/>
      <c r="BO458" s="697"/>
      <c r="BP458" s="697"/>
      <c r="BQ458" s="583">
        <v>0.25</v>
      </c>
      <c r="BS458" s="23" t="s">
        <v>787</v>
      </c>
      <c r="BT458" s="13"/>
      <c r="BU458" s="13"/>
      <c r="BV458" s="694"/>
      <c r="BW458" s="583">
        <v>0.36</v>
      </c>
    </row>
    <row r="459" spans="5:99" x14ac:dyDescent="0.3">
      <c r="E459" s="807" t="s">
        <v>1494</v>
      </c>
      <c r="F459" s="808"/>
      <c r="G459" s="808"/>
      <c r="H459" s="809"/>
      <c r="I459" s="810">
        <v>0.26800000000000002</v>
      </c>
      <c r="K459" s="23" t="s">
        <v>574</v>
      </c>
      <c r="L459" s="311"/>
      <c r="M459" s="13"/>
      <c r="N459" s="13"/>
      <c r="O459" s="583">
        <v>0.253</v>
      </c>
      <c r="Q459" s="23" t="s">
        <v>191</v>
      </c>
      <c r="R459" s="311"/>
      <c r="S459" s="13"/>
      <c r="T459" s="13"/>
      <c r="U459" s="583">
        <v>0</v>
      </c>
      <c r="W459" s="23" t="s">
        <v>192</v>
      </c>
      <c r="X459" s="13"/>
      <c r="Y459" s="13"/>
      <c r="Z459" s="14"/>
      <c r="AA459" s="583">
        <v>0</v>
      </c>
      <c r="AC459" s="23" t="s">
        <v>102</v>
      </c>
      <c r="AD459" s="13"/>
      <c r="AE459" s="13"/>
      <c r="AF459" s="13"/>
      <c r="AG459" s="583">
        <v>0</v>
      </c>
      <c r="AI459" s="23" t="s">
        <v>172</v>
      </c>
      <c r="AJ459" s="311"/>
      <c r="AK459" s="13"/>
      <c r="AL459" s="692"/>
      <c r="AM459" s="583">
        <v>0</v>
      </c>
      <c r="AO459" s="23" t="s">
        <v>254</v>
      </c>
      <c r="AP459" s="13"/>
      <c r="AQ459" s="13"/>
      <c r="AR459" s="13"/>
      <c r="AS459" s="583">
        <v>1.9999999552965164E-2</v>
      </c>
      <c r="AU459" s="23" t="s">
        <v>200</v>
      </c>
      <c r="AV459" s="692"/>
      <c r="AW459" s="692"/>
      <c r="AX459" s="14"/>
      <c r="AY459" s="583">
        <v>0</v>
      </c>
      <c r="BA459" s="23" t="s">
        <v>34</v>
      </c>
      <c r="BB459" s="13"/>
      <c r="BC459" s="13"/>
      <c r="BD459" s="13"/>
      <c r="BE459" s="583">
        <v>0.28999999165534973</v>
      </c>
      <c r="BG459" s="23" t="s">
        <v>40</v>
      </c>
      <c r="BH459" s="13"/>
      <c r="BI459" s="13"/>
      <c r="BJ459" s="694"/>
      <c r="BK459" s="583">
        <v>0</v>
      </c>
      <c r="BM459" s="696" t="s">
        <v>458</v>
      </c>
      <c r="BN459" s="697"/>
      <c r="BO459" s="697"/>
      <c r="BP459" s="697"/>
      <c r="BQ459" s="583">
        <v>0.30000001192092896</v>
      </c>
      <c r="BS459" s="23" t="s">
        <v>41</v>
      </c>
      <c r="BT459" s="13"/>
      <c r="BU459" s="13"/>
      <c r="BV459" s="694"/>
      <c r="BW459" s="583">
        <v>0</v>
      </c>
    </row>
    <row r="460" spans="5:99" x14ac:dyDescent="0.3">
      <c r="E460" s="807" t="s">
        <v>1069</v>
      </c>
      <c r="F460" s="808"/>
      <c r="G460" s="808"/>
      <c r="H460" s="809"/>
      <c r="I460" s="810">
        <v>0.27300000000000002</v>
      </c>
      <c r="K460" s="23" t="s">
        <v>1084</v>
      </c>
      <c r="L460" s="311"/>
      <c r="M460" s="13"/>
      <c r="N460" s="13"/>
      <c r="O460" s="583">
        <v>0.25900000000000001</v>
      </c>
      <c r="Q460" s="23" t="s">
        <v>250</v>
      </c>
      <c r="R460" s="311"/>
      <c r="S460" s="13"/>
      <c r="T460" s="13"/>
      <c r="U460" s="583">
        <v>0</v>
      </c>
      <c r="W460" s="23" t="s">
        <v>170</v>
      </c>
      <c r="X460" s="13"/>
      <c r="Y460" s="13"/>
      <c r="Z460" s="14"/>
      <c r="AA460" s="583">
        <v>0</v>
      </c>
      <c r="AC460" s="23" t="s">
        <v>193</v>
      </c>
      <c r="AD460" s="13"/>
      <c r="AE460" s="13"/>
      <c r="AF460" s="13"/>
      <c r="AG460" s="583">
        <v>0</v>
      </c>
      <c r="AI460" s="23" t="s">
        <v>104</v>
      </c>
      <c r="AJ460" s="311"/>
      <c r="AK460" s="13"/>
      <c r="AL460" s="692"/>
      <c r="AM460" s="583">
        <v>0</v>
      </c>
      <c r="AO460" s="23" t="s">
        <v>255</v>
      </c>
      <c r="AP460" s="13"/>
      <c r="AQ460" s="13"/>
      <c r="AR460" s="13"/>
      <c r="AS460" s="583">
        <v>0</v>
      </c>
      <c r="AU460" s="23" t="s">
        <v>201</v>
      </c>
      <c r="AV460" s="692"/>
      <c r="AW460" s="692"/>
      <c r="AX460" s="14"/>
      <c r="AY460" s="583">
        <v>0</v>
      </c>
      <c r="BA460" s="23" t="s">
        <v>35</v>
      </c>
      <c r="BB460" s="13"/>
      <c r="BC460" s="13"/>
      <c r="BD460" s="13"/>
      <c r="BE460" s="583">
        <v>0.28999999165534973</v>
      </c>
      <c r="BG460" s="23" t="s">
        <v>109</v>
      </c>
      <c r="BH460" s="13"/>
      <c r="BI460" s="13"/>
      <c r="BJ460" s="694"/>
      <c r="BK460" s="583">
        <v>0</v>
      </c>
      <c r="BM460" s="696" t="s">
        <v>41</v>
      </c>
      <c r="BN460" s="697"/>
      <c r="BO460" s="697"/>
      <c r="BP460" s="697"/>
      <c r="BQ460" s="583">
        <v>9.9999997764825821E-3</v>
      </c>
      <c r="BS460" s="23" t="s">
        <v>44</v>
      </c>
      <c r="BT460" s="13"/>
      <c r="BU460" s="13"/>
      <c r="BV460" s="694"/>
      <c r="BW460" s="583">
        <v>0</v>
      </c>
    </row>
    <row r="461" spans="5:99" x14ac:dyDescent="0.3">
      <c r="E461" s="807" t="s">
        <v>1078</v>
      </c>
      <c r="F461" s="808"/>
      <c r="G461" s="808"/>
      <c r="H461" s="809"/>
      <c r="I461" s="810">
        <v>0.27200000000000002</v>
      </c>
      <c r="K461" s="23" t="s">
        <v>1088</v>
      </c>
      <c r="L461" s="311"/>
      <c r="M461" s="13"/>
      <c r="N461" s="13"/>
      <c r="O461" s="583">
        <v>0.25800000000000001</v>
      </c>
      <c r="Q461" s="23" t="s">
        <v>559</v>
      </c>
      <c r="R461" s="311"/>
      <c r="S461" s="13"/>
      <c r="T461" s="13"/>
      <c r="U461" s="583">
        <v>0.24</v>
      </c>
      <c r="W461" s="23" t="s">
        <v>315</v>
      </c>
      <c r="X461" s="13"/>
      <c r="Y461" s="13"/>
      <c r="Z461" s="14"/>
      <c r="AA461" s="583">
        <v>0</v>
      </c>
      <c r="AC461" s="23" t="s">
        <v>362</v>
      </c>
      <c r="AD461" s="13"/>
      <c r="AE461" s="13"/>
      <c r="AF461" s="13"/>
      <c r="AG461" s="583">
        <v>0.40000000596046448</v>
      </c>
      <c r="AI461" s="23" t="s">
        <v>333</v>
      </c>
      <c r="AJ461" s="311"/>
      <c r="AK461" s="13"/>
      <c r="AL461" s="692"/>
      <c r="AM461" s="583">
        <v>0</v>
      </c>
      <c r="AO461" s="23" t="s">
        <v>256</v>
      </c>
      <c r="AP461" s="13"/>
      <c r="AQ461" s="13"/>
      <c r="AR461" s="13"/>
      <c r="AS461" s="583">
        <v>0</v>
      </c>
      <c r="AU461" s="23" t="s">
        <v>202</v>
      </c>
      <c r="AV461" s="692"/>
      <c r="AW461" s="692"/>
      <c r="AX461" s="14"/>
      <c r="AY461" s="583">
        <v>0.20999999344348907</v>
      </c>
      <c r="BA461" s="23" t="s">
        <v>175</v>
      </c>
      <c r="BB461" s="13"/>
      <c r="BC461" s="13"/>
      <c r="BD461" s="13"/>
      <c r="BE461" s="583">
        <v>0.34000000357627869</v>
      </c>
      <c r="BG461" s="23" t="s">
        <v>460</v>
      </c>
      <c r="BH461" s="13"/>
      <c r="BI461" s="13"/>
      <c r="BJ461" s="694"/>
      <c r="BK461" s="583">
        <v>0.17000000178813934</v>
      </c>
      <c r="BM461" s="696" t="s">
        <v>44</v>
      </c>
      <c r="BN461" s="697"/>
      <c r="BO461" s="697"/>
      <c r="BP461" s="697"/>
      <c r="BQ461" s="583">
        <v>0</v>
      </c>
      <c r="BS461" s="23" t="s">
        <v>33</v>
      </c>
      <c r="BT461" s="13"/>
      <c r="BU461" s="13"/>
      <c r="BV461" s="694"/>
      <c r="BW461" s="583">
        <v>0.33</v>
      </c>
    </row>
    <row r="462" spans="5:99" x14ac:dyDescent="0.3">
      <c r="E462" s="807" t="s">
        <v>1080</v>
      </c>
      <c r="F462" s="808"/>
      <c r="G462" s="808"/>
      <c r="H462" s="809"/>
      <c r="I462" s="810">
        <v>0</v>
      </c>
      <c r="K462" s="23" t="s">
        <v>1091</v>
      </c>
      <c r="L462" s="311"/>
      <c r="M462" s="13"/>
      <c r="N462" s="13"/>
      <c r="O462" s="583">
        <v>0.247</v>
      </c>
      <c r="Q462" s="23" t="s">
        <v>560</v>
      </c>
      <c r="R462" s="311"/>
      <c r="S462" s="13"/>
      <c r="T462" s="13"/>
      <c r="U462" s="583">
        <v>0.25</v>
      </c>
      <c r="W462" s="23" t="s">
        <v>171</v>
      </c>
      <c r="X462" s="13"/>
      <c r="Y462" s="13"/>
      <c r="Z462" s="13"/>
      <c r="AA462" s="583">
        <v>0.18999999761581421</v>
      </c>
      <c r="AC462" s="23" t="s">
        <v>252</v>
      </c>
      <c r="AD462" s="13"/>
      <c r="AE462" s="13"/>
      <c r="AF462" s="13"/>
      <c r="AG462" s="583">
        <v>0.37999999523162842</v>
      </c>
      <c r="AI462" s="23" t="s">
        <v>316</v>
      </c>
      <c r="AJ462" s="311"/>
      <c r="AK462" s="13"/>
      <c r="AL462" s="692"/>
      <c r="AM462" s="583">
        <v>0</v>
      </c>
      <c r="AO462" s="23" t="s">
        <v>257</v>
      </c>
      <c r="AP462" s="13"/>
      <c r="AQ462" s="13"/>
      <c r="AR462" s="13"/>
      <c r="AS462" s="583">
        <v>0</v>
      </c>
      <c r="AU462" s="23" t="s">
        <v>203</v>
      </c>
      <c r="AV462" s="692"/>
      <c r="AW462" s="692"/>
      <c r="AX462" s="14"/>
      <c r="AY462" s="583">
        <v>0</v>
      </c>
      <c r="BA462" s="23" t="s">
        <v>39</v>
      </c>
      <c r="BB462" s="13"/>
      <c r="BC462" s="13"/>
      <c r="BD462" s="13"/>
      <c r="BE462" s="583">
        <v>0</v>
      </c>
      <c r="BG462" s="23" t="s">
        <v>110</v>
      </c>
      <c r="BH462" s="13"/>
      <c r="BI462" s="13"/>
      <c r="BJ462" s="694"/>
      <c r="BK462" s="583">
        <v>0.14000000059604645</v>
      </c>
      <c r="BM462" s="696" t="s">
        <v>33</v>
      </c>
      <c r="BN462" s="697"/>
      <c r="BO462" s="697"/>
      <c r="BP462" s="697"/>
      <c r="BQ462" s="583">
        <v>0.38999998569488525</v>
      </c>
      <c r="BS462" s="456" t="s">
        <v>116</v>
      </c>
    </row>
    <row r="463" spans="5:99" x14ac:dyDescent="0.3">
      <c r="E463" s="807" t="s">
        <v>574</v>
      </c>
      <c r="F463" s="808"/>
      <c r="G463" s="808"/>
      <c r="H463" s="809"/>
      <c r="I463" s="810">
        <v>0.27200000000000002</v>
      </c>
      <c r="K463" s="23" t="s">
        <v>1094</v>
      </c>
      <c r="L463" s="311"/>
      <c r="M463" s="13"/>
      <c r="N463" s="13"/>
      <c r="O463" s="583">
        <v>0.255</v>
      </c>
      <c r="Q463" s="23" t="s">
        <v>330</v>
      </c>
      <c r="R463" s="311"/>
      <c r="S463" s="13"/>
      <c r="T463" s="13"/>
      <c r="U463" s="583">
        <v>0</v>
      </c>
      <c r="W463" s="23" t="s">
        <v>102</v>
      </c>
      <c r="X463" s="13"/>
      <c r="Y463" s="13"/>
      <c r="Z463" s="13"/>
      <c r="AA463" s="583">
        <v>0</v>
      </c>
      <c r="AC463" s="23" t="s">
        <v>363</v>
      </c>
      <c r="AD463" s="13"/>
      <c r="AE463" s="13"/>
      <c r="AF463" s="13"/>
      <c r="AG463" s="583">
        <v>0</v>
      </c>
      <c r="AI463" s="23" t="s">
        <v>27</v>
      </c>
      <c r="AJ463" s="311"/>
      <c r="AK463" s="13"/>
      <c r="AL463" s="692"/>
      <c r="AM463" s="583">
        <v>0</v>
      </c>
      <c r="AO463" s="23" t="s">
        <v>258</v>
      </c>
      <c r="AP463" s="13"/>
      <c r="AQ463" s="13"/>
      <c r="AR463" s="13"/>
      <c r="AS463" s="583">
        <v>0</v>
      </c>
      <c r="AU463" s="23" t="s">
        <v>43</v>
      </c>
      <c r="AV463" s="692"/>
      <c r="AW463" s="692"/>
      <c r="AX463" s="14"/>
      <c r="AY463" s="583">
        <v>0</v>
      </c>
      <c r="BA463" s="23" t="s">
        <v>40</v>
      </c>
      <c r="BB463" s="13"/>
      <c r="BC463" s="13"/>
      <c r="BD463" s="13"/>
      <c r="BE463" s="583">
        <v>0</v>
      </c>
      <c r="BG463" s="23" t="s">
        <v>42</v>
      </c>
      <c r="BH463" s="13"/>
      <c r="BI463" s="13"/>
      <c r="BJ463" s="694"/>
      <c r="BK463" s="583">
        <v>0</v>
      </c>
      <c r="BM463" s="696" t="s">
        <v>45</v>
      </c>
      <c r="BN463" s="696"/>
      <c r="BO463" s="697"/>
      <c r="BP463" s="697"/>
      <c r="BQ463" s="583">
        <v>0</v>
      </c>
    </row>
    <row r="464" spans="5:99" x14ac:dyDescent="0.3">
      <c r="E464" s="807" t="s">
        <v>1084</v>
      </c>
      <c r="F464" s="808"/>
      <c r="G464" s="808"/>
      <c r="H464" s="809"/>
      <c r="I464" s="810">
        <v>0.27300000000000002</v>
      </c>
      <c r="K464" s="23" t="s">
        <v>375</v>
      </c>
      <c r="L464" s="311"/>
      <c r="M464" s="13"/>
      <c r="N464" s="13"/>
      <c r="O464" s="583">
        <v>0.249</v>
      </c>
      <c r="Q464" s="23" t="s">
        <v>561</v>
      </c>
      <c r="R464" s="311"/>
      <c r="S464" s="13"/>
      <c r="T464" s="13"/>
      <c r="U464" s="583">
        <v>0</v>
      </c>
      <c r="W464" s="23" t="s">
        <v>193</v>
      </c>
      <c r="X464" s="13"/>
      <c r="Y464" s="13"/>
      <c r="Z464" s="13"/>
      <c r="AA464" s="583">
        <v>0</v>
      </c>
      <c r="AC464" s="23" t="s">
        <v>172</v>
      </c>
      <c r="AD464" s="13"/>
      <c r="AE464" s="13"/>
      <c r="AF464" s="13"/>
      <c r="AG464" s="583">
        <v>0</v>
      </c>
      <c r="AI464" s="23" t="s">
        <v>195</v>
      </c>
      <c r="AJ464" s="311"/>
      <c r="AK464" s="13"/>
      <c r="AL464" s="692"/>
      <c r="AM464" s="583">
        <v>0</v>
      </c>
      <c r="AO464" s="23" t="s">
        <v>335</v>
      </c>
      <c r="AP464" s="13"/>
      <c r="AQ464" s="13"/>
      <c r="AR464" s="13"/>
      <c r="AS464" s="583">
        <v>0</v>
      </c>
      <c r="AU464" s="23" t="s">
        <v>339</v>
      </c>
      <c r="AV464" s="692"/>
      <c r="AW464" s="692"/>
      <c r="AX464" s="14"/>
      <c r="AY464" s="583">
        <v>0.37999999523162842</v>
      </c>
      <c r="BA464" s="23" t="s">
        <v>109</v>
      </c>
      <c r="BB464" s="13"/>
      <c r="BC464" s="13"/>
      <c r="BD464" s="13"/>
      <c r="BE464" s="583">
        <v>0</v>
      </c>
      <c r="BG464" s="23" t="s">
        <v>28</v>
      </c>
      <c r="BH464" s="13"/>
      <c r="BI464" s="13"/>
      <c r="BJ464" s="694"/>
      <c r="BK464" s="583">
        <v>0.15999999642372131</v>
      </c>
      <c r="BM464" s="456" t="s">
        <v>117</v>
      </c>
    </row>
    <row r="465" spans="5:63" x14ac:dyDescent="0.3">
      <c r="E465" s="807" t="s">
        <v>1091</v>
      </c>
      <c r="F465" s="808"/>
      <c r="G465" s="808"/>
      <c r="H465" s="809"/>
      <c r="I465" s="810">
        <v>0.25600000000000001</v>
      </c>
      <c r="K465" s="23" t="s">
        <v>424</v>
      </c>
      <c r="L465" s="311"/>
      <c r="M465" s="13"/>
      <c r="N465" s="13"/>
      <c r="O465" s="583">
        <v>0.25900000000000001</v>
      </c>
      <c r="Q465" s="23" t="s">
        <v>481</v>
      </c>
      <c r="R465" s="311"/>
      <c r="S465" s="13"/>
      <c r="T465" s="13"/>
      <c r="U465" s="583">
        <v>0.21</v>
      </c>
      <c r="W465" s="23" t="s">
        <v>419</v>
      </c>
      <c r="X465" s="13"/>
      <c r="Y465" s="13"/>
      <c r="Z465" s="13"/>
      <c r="AA465" s="583">
        <v>0</v>
      </c>
      <c r="AC465" s="23" t="s">
        <v>364</v>
      </c>
      <c r="AD465" s="13"/>
      <c r="AE465" s="13"/>
      <c r="AF465" s="13"/>
      <c r="AG465" s="583">
        <v>0</v>
      </c>
      <c r="AI465" s="23" t="s">
        <v>255</v>
      </c>
      <c r="AJ465" s="311"/>
      <c r="AK465" s="13"/>
      <c r="AL465" s="692"/>
      <c r="AM465" s="583">
        <v>0</v>
      </c>
      <c r="AO465" s="23" t="s">
        <v>259</v>
      </c>
      <c r="AP465" s="13"/>
      <c r="AQ465" s="13"/>
      <c r="AR465" s="13"/>
      <c r="AS465" s="583">
        <v>0.36000001430511475</v>
      </c>
      <c r="AU465" s="23" t="s">
        <v>107</v>
      </c>
      <c r="AV465" s="692"/>
      <c r="AW465" s="692"/>
      <c r="AX465" s="14"/>
      <c r="AY465" s="583">
        <v>0.33000001311302185</v>
      </c>
      <c r="BA465" s="23" t="s">
        <v>460</v>
      </c>
      <c r="BB465" s="13"/>
      <c r="BC465" s="13"/>
      <c r="BD465" s="13"/>
      <c r="BE465" s="583">
        <v>0.18999999761581421</v>
      </c>
      <c r="BG465" s="23" t="s">
        <v>29</v>
      </c>
      <c r="BH465" s="13"/>
      <c r="BI465" s="13"/>
      <c r="BJ465" s="694"/>
      <c r="BK465" s="583">
        <v>0</v>
      </c>
    </row>
    <row r="466" spans="5:63" x14ac:dyDescent="0.3">
      <c r="E466" s="807" t="s">
        <v>1094</v>
      </c>
      <c r="F466" s="808"/>
      <c r="G466" s="808"/>
      <c r="H466" s="809"/>
      <c r="I466" s="810">
        <v>0.27300000000000002</v>
      </c>
      <c r="K466" s="23" t="s">
        <v>376</v>
      </c>
      <c r="L466" s="311"/>
      <c r="M466" s="13"/>
      <c r="N466" s="13"/>
      <c r="O466" s="583">
        <v>0.23400000000000001</v>
      </c>
      <c r="Q466" s="23" t="s">
        <v>192</v>
      </c>
      <c r="R466" s="311"/>
      <c r="S466" s="13"/>
      <c r="T466" s="13"/>
      <c r="U466" s="583">
        <v>0</v>
      </c>
      <c r="W466" s="23" t="s">
        <v>482</v>
      </c>
      <c r="X466" s="13"/>
      <c r="Y466" s="13"/>
      <c r="Z466" s="13"/>
      <c r="AA466" s="583">
        <v>0.28999999165534973</v>
      </c>
      <c r="AC466" s="23" t="s">
        <v>104</v>
      </c>
      <c r="AD466" s="13"/>
      <c r="AE466" s="13"/>
      <c r="AF466" s="13"/>
      <c r="AG466" s="583">
        <v>0</v>
      </c>
      <c r="AI466" s="23" t="s">
        <v>256</v>
      </c>
      <c r="AJ466" s="311"/>
      <c r="AK466" s="13"/>
      <c r="AL466" s="692"/>
      <c r="AM466" s="583">
        <v>0</v>
      </c>
      <c r="AO466" s="23" t="s">
        <v>197</v>
      </c>
      <c r="AP466" s="13"/>
      <c r="AQ466" s="13"/>
      <c r="AR466" s="13"/>
      <c r="AS466" s="583">
        <v>0</v>
      </c>
      <c r="AU466" s="23" t="s">
        <v>204</v>
      </c>
      <c r="AV466" s="692"/>
      <c r="AW466" s="692"/>
      <c r="AX466" s="14"/>
      <c r="AY466" s="583">
        <v>0.40000000596046448</v>
      </c>
      <c r="BA466" s="23" t="s">
        <v>110</v>
      </c>
      <c r="BB466" s="13"/>
      <c r="BC466" s="13"/>
      <c r="BD466" s="13"/>
      <c r="BE466" s="583">
        <v>0.14000000059604645</v>
      </c>
      <c r="BG466" s="23" t="s">
        <v>36</v>
      </c>
      <c r="BH466" s="13"/>
      <c r="BI466" s="13"/>
      <c r="BJ466" s="694"/>
      <c r="BK466" s="583">
        <v>0.20999999344348907</v>
      </c>
    </row>
    <row r="467" spans="5:63" x14ac:dyDescent="0.3">
      <c r="E467" s="807" t="s">
        <v>375</v>
      </c>
      <c r="F467" s="808"/>
      <c r="G467" s="808"/>
      <c r="H467" s="809"/>
      <c r="I467" s="810">
        <v>0.27200000000000002</v>
      </c>
      <c r="K467" s="23" t="s">
        <v>582</v>
      </c>
      <c r="L467" s="311"/>
      <c r="M467" s="13"/>
      <c r="N467" s="13"/>
      <c r="O467" s="583">
        <v>0</v>
      </c>
      <c r="Q467" s="23" t="s">
        <v>170</v>
      </c>
      <c r="R467" s="311"/>
      <c r="S467" s="13"/>
      <c r="T467" s="13"/>
      <c r="U467" s="583">
        <v>0</v>
      </c>
      <c r="W467" s="23" t="s">
        <v>483</v>
      </c>
      <c r="X467" s="13"/>
      <c r="Y467" s="13"/>
      <c r="Z467" s="13"/>
      <c r="AA467" s="583">
        <v>0</v>
      </c>
      <c r="AC467" s="23" t="s">
        <v>365</v>
      </c>
      <c r="AD467" s="13"/>
      <c r="AE467" s="13"/>
      <c r="AF467" s="13"/>
      <c r="AG467" s="583">
        <v>0</v>
      </c>
      <c r="AI467" s="23" t="s">
        <v>257</v>
      </c>
      <c r="AJ467" s="311"/>
      <c r="AK467" s="13"/>
      <c r="AL467" s="692"/>
      <c r="AM467" s="583">
        <v>0</v>
      </c>
      <c r="AO467" s="23" t="s">
        <v>260</v>
      </c>
      <c r="AP467" s="13"/>
      <c r="AQ467" s="13"/>
      <c r="AR467" s="13"/>
      <c r="AS467" s="583">
        <v>0</v>
      </c>
      <c r="AU467" s="23" t="s">
        <v>205</v>
      </c>
      <c r="AV467" s="692"/>
      <c r="AW467" s="692"/>
      <c r="AX467" s="14"/>
      <c r="AY467" s="583">
        <v>0</v>
      </c>
      <c r="BA467" s="23" t="s">
        <v>42</v>
      </c>
      <c r="BB467" s="13"/>
      <c r="BC467" s="13"/>
      <c r="BD467" s="13"/>
      <c r="BE467" s="583">
        <v>0</v>
      </c>
      <c r="BG467" s="23" t="s">
        <v>458</v>
      </c>
      <c r="BH467" s="13"/>
      <c r="BI467" s="13"/>
      <c r="BJ467" s="694"/>
      <c r="BK467" s="583">
        <v>0.11999999731779099</v>
      </c>
    </row>
    <row r="468" spans="5:63" x14ac:dyDescent="0.3">
      <c r="E468" s="807" t="s">
        <v>424</v>
      </c>
      <c r="F468" s="808"/>
      <c r="G468" s="808"/>
      <c r="H468" s="809"/>
      <c r="I468" s="810">
        <v>0.27300000000000002</v>
      </c>
      <c r="K468" s="23" t="s">
        <v>1101</v>
      </c>
      <c r="L468" s="311"/>
      <c r="M468" s="13"/>
      <c r="N468" s="13"/>
      <c r="O468" s="583">
        <v>0.25800000000000001</v>
      </c>
      <c r="Q468" s="23" t="s">
        <v>315</v>
      </c>
      <c r="R468" s="311"/>
      <c r="S468" s="13"/>
      <c r="T468" s="13"/>
      <c r="U468" s="583">
        <v>0</v>
      </c>
      <c r="W468" s="23" t="s">
        <v>362</v>
      </c>
      <c r="X468" s="13"/>
      <c r="Y468" s="13"/>
      <c r="Z468" s="13"/>
      <c r="AA468" s="583">
        <v>0</v>
      </c>
      <c r="AC468" s="23" t="s">
        <v>366</v>
      </c>
      <c r="AD468" s="13"/>
      <c r="AE468" s="13"/>
      <c r="AF468" s="13"/>
      <c r="AG468" s="583">
        <v>0</v>
      </c>
      <c r="AI468" s="23" t="s">
        <v>258</v>
      </c>
      <c r="AJ468" s="311"/>
      <c r="AK468" s="13"/>
      <c r="AL468" s="692"/>
      <c r="AM468" s="583">
        <v>0</v>
      </c>
      <c r="AO468" s="23" t="s">
        <v>261</v>
      </c>
      <c r="AP468" s="13"/>
      <c r="AQ468" s="13"/>
      <c r="AR468" s="13"/>
      <c r="AS468" s="583">
        <v>0.23999999463558197</v>
      </c>
      <c r="AU468" s="23" t="s">
        <v>206</v>
      </c>
      <c r="AV468" s="692"/>
      <c r="AW468" s="692"/>
      <c r="AX468" s="14"/>
      <c r="AY468" s="583">
        <v>9.9999997764825821E-3</v>
      </c>
      <c r="BA468" s="23" t="s">
        <v>176</v>
      </c>
      <c r="BB468" s="13"/>
      <c r="BC468" s="13"/>
      <c r="BD468" s="13"/>
      <c r="BE468" s="583">
        <v>0.119999997317791</v>
      </c>
      <c r="BG468" s="23" t="s">
        <v>41</v>
      </c>
      <c r="BH468" s="13"/>
      <c r="BI468" s="13"/>
      <c r="BJ468" s="694"/>
      <c r="BK468" s="583">
        <v>0</v>
      </c>
    </row>
    <row r="469" spans="5:63" x14ac:dyDescent="0.3">
      <c r="E469" s="807" t="s">
        <v>376</v>
      </c>
      <c r="F469" s="808"/>
      <c r="G469" s="808"/>
      <c r="H469" s="809"/>
      <c r="I469" s="810">
        <v>0.27300000000000002</v>
      </c>
      <c r="K469" s="23" t="s">
        <v>1103</v>
      </c>
      <c r="L469" s="311"/>
      <c r="M469" s="13"/>
      <c r="N469" s="13"/>
      <c r="O469" s="583">
        <v>0.255</v>
      </c>
      <c r="Q469" s="23" t="s">
        <v>171</v>
      </c>
      <c r="R469" s="311"/>
      <c r="S469" s="13"/>
      <c r="T469" s="13"/>
      <c r="U469" s="583">
        <v>0.2</v>
      </c>
      <c r="W469" s="23" t="s">
        <v>441</v>
      </c>
      <c r="X469" s="13"/>
      <c r="Y469" s="13"/>
      <c r="Z469" s="13"/>
      <c r="AA469" s="583">
        <v>0</v>
      </c>
      <c r="AC469" s="23" t="s">
        <v>367</v>
      </c>
      <c r="AD469" s="13"/>
      <c r="AE469" s="13"/>
      <c r="AF469" s="13"/>
      <c r="AG469" s="583">
        <v>0</v>
      </c>
      <c r="AI469" s="23" t="s">
        <v>317</v>
      </c>
      <c r="AJ469" s="311"/>
      <c r="AK469" s="13"/>
      <c r="AL469" s="692"/>
      <c r="AM469" s="583">
        <v>0</v>
      </c>
      <c r="AO469" s="23" t="s">
        <v>262</v>
      </c>
      <c r="AP469" s="13"/>
      <c r="AQ469" s="13"/>
      <c r="AR469" s="13"/>
      <c r="AS469" s="583">
        <v>0.23999999463558197</v>
      </c>
      <c r="AU469" s="23" t="s">
        <v>37</v>
      </c>
      <c r="AV469" s="692"/>
      <c r="AW469" s="692"/>
      <c r="AX469" s="14"/>
      <c r="AY469" s="583">
        <v>0</v>
      </c>
      <c r="BA469" s="23" t="s">
        <v>29</v>
      </c>
      <c r="BB469" s="13"/>
      <c r="BC469" s="13"/>
      <c r="BD469" s="13"/>
      <c r="BE469" s="583">
        <v>3.9999999105930328E-2</v>
      </c>
      <c r="BG469" s="23" t="s">
        <v>111</v>
      </c>
      <c r="BH469" s="13"/>
      <c r="BI469" s="13"/>
      <c r="BJ469" s="694"/>
      <c r="BK469" s="583">
        <v>0.34000000357627869</v>
      </c>
    </row>
    <row r="470" spans="5:63" x14ac:dyDescent="0.3">
      <c r="E470" s="807" t="s">
        <v>582</v>
      </c>
      <c r="F470" s="808"/>
      <c r="G470" s="808"/>
      <c r="H470" s="809"/>
      <c r="I470" s="810">
        <v>0</v>
      </c>
      <c r="K470" s="23" t="s">
        <v>1104</v>
      </c>
      <c r="L470" s="311"/>
      <c r="M470" s="13"/>
      <c r="N470" s="13"/>
      <c r="O470" s="583">
        <v>0.25900000000000001</v>
      </c>
      <c r="Q470" s="23" t="s">
        <v>102</v>
      </c>
      <c r="R470" s="311"/>
      <c r="S470" s="13"/>
      <c r="T470" s="13"/>
      <c r="U470" s="583">
        <v>0</v>
      </c>
      <c r="W470" s="23" t="s">
        <v>172</v>
      </c>
      <c r="X470" s="13"/>
      <c r="Y470" s="13"/>
      <c r="Z470" s="13"/>
      <c r="AA470" s="583">
        <v>0</v>
      </c>
      <c r="AC470" s="23" t="s">
        <v>316</v>
      </c>
      <c r="AD470" s="13"/>
      <c r="AE470" s="13"/>
      <c r="AF470" s="13"/>
      <c r="AG470" s="583">
        <v>0</v>
      </c>
      <c r="AI470" s="23" t="s">
        <v>334</v>
      </c>
      <c r="AJ470" s="311"/>
      <c r="AK470" s="13"/>
      <c r="AL470" s="692"/>
      <c r="AM470" s="583">
        <v>0</v>
      </c>
      <c r="AO470" s="23" t="s">
        <v>263</v>
      </c>
      <c r="AP470" s="13"/>
      <c r="AQ470" s="13"/>
      <c r="AR470" s="13"/>
      <c r="AS470" s="583">
        <v>0</v>
      </c>
      <c r="AU470" s="23" t="s">
        <v>30</v>
      </c>
      <c r="AV470" s="692"/>
      <c r="AW470" s="692"/>
      <c r="AX470" s="14"/>
      <c r="AY470" s="583">
        <v>0.31000000238418579</v>
      </c>
      <c r="BA470" s="23" t="s">
        <v>36</v>
      </c>
      <c r="BB470" s="13"/>
      <c r="BC470" s="13"/>
      <c r="BD470" s="13"/>
      <c r="BE470" s="583">
        <v>0.20000000298023224</v>
      </c>
      <c r="BG470" s="23" t="s">
        <v>44</v>
      </c>
      <c r="BH470" s="13"/>
      <c r="BI470" s="13"/>
      <c r="BJ470" s="694"/>
      <c r="BK470" s="583">
        <v>0</v>
      </c>
    </row>
    <row r="471" spans="5:63" x14ac:dyDescent="0.3">
      <c r="E471" s="807" t="s">
        <v>1101</v>
      </c>
      <c r="F471" s="808"/>
      <c r="G471" s="808"/>
      <c r="H471" s="809"/>
      <c r="I471" s="810">
        <v>0.27200000000000002</v>
      </c>
      <c r="K471" s="23" t="s">
        <v>1109</v>
      </c>
      <c r="L471" s="311"/>
      <c r="M471" s="13"/>
      <c r="N471" s="13"/>
      <c r="O471" s="583">
        <v>0.23699999999999999</v>
      </c>
      <c r="Q471" s="23" t="s">
        <v>193</v>
      </c>
      <c r="R471" s="311"/>
      <c r="S471" s="13"/>
      <c r="T471" s="13"/>
      <c r="U471" s="583">
        <v>0</v>
      </c>
      <c r="W471" s="23" t="s">
        <v>173</v>
      </c>
      <c r="X471" s="13"/>
      <c r="Y471" s="13"/>
      <c r="Z471" s="13"/>
      <c r="AA471" s="583">
        <v>0.31000000238418579</v>
      </c>
      <c r="AC471" s="23" t="s">
        <v>27</v>
      </c>
      <c r="AD471" s="13"/>
      <c r="AE471" s="13"/>
      <c r="AF471" s="13"/>
      <c r="AG471" s="583">
        <v>0</v>
      </c>
      <c r="AI471" s="23" t="s">
        <v>335</v>
      </c>
      <c r="AJ471" s="311"/>
      <c r="AK471" s="13"/>
      <c r="AL471" s="692"/>
      <c r="AM471" s="583">
        <v>0</v>
      </c>
      <c r="AO471" s="23" t="s">
        <v>463</v>
      </c>
      <c r="AP471" s="13"/>
      <c r="AQ471" s="13"/>
      <c r="AR471" s="13"/>
      <c r="AS471" s="583">
        <v>0</v>
      </c>
      <c r="AU471" s="23" t="s">
        <v>461</v>
      </c>
      <c r="AV471" s="692"/>
      <c r="AW471" s="692"/>
      <c r="AX471" s="14"/>
      <c r="AY471" s="583">
        <v>0.36000001430511475</v>
      </c>
      <c r="BA471" s="23" t="s">
        <v>458</v>
      </c>
      <c r="BB471" s="13"/>
      <c r="BC471" s="13"/>
      <c r="BD471" s="13"/>
      <c r="BE471" s="583">
        <v>0.12999999523162842</v>
      </c>
      <c r="BG471" s="23" t="s">
        <v>112</v>
      </c>
      <c r="BH471" s="13"/>
      <c r="BI471" s="13"/>
      <c r="BJ471" s="694"/>
      <c r="BK471" s="583">
        <v>0</v>
      </c>
    </row>
    <row r="472" spans="5:63" x14ac:dyDescent="0.3">
      <c r="E472" s="807" t="s">
        <v>1102</v>
      </c>
      <c r="F472" s="808"/>
      <c r="G472" s="808"/>
      <c r="H472" s="809"/>
      <c r="I472" s="810">
        <v>0.26700000000000002</v>
      </c>
      <c r="K472" s="23" t="s">
        <v>1110</v>
      </c>
      <c r="L472" s="311"/>
      <c r="M472" s="13"/>
      <c r="N472" s="13"/>
      <c r="O472" s="583">
        <v>0.11899999999999999</v>
      </c>
      <c r="Q472" s="23" t="s">
        <v>419</v>
      </c>
      <c r="R472" s="311"/>
      <c r="S472" s="13"/>
      <c r="T472" s="13"/>
      <c r="U472" s="583">
        <v>0</v>
      </c>
      <c r="W472" s="23" t="s">
        <v>104</v>
      </c>
      <c r="X472" s="13"/>
      <c r="Y472" s="13"/>
      <c r="Z472" s="13"/>
      <c r="AA472" s="583">
        <v>0</v>
      </c>
      <c r="AC472" s="23" t="s">
        <v>965</v>
      </c>
      <c r="AD472" s="13"/>
      <c r="AE472" s="13"/>
      <c r="AF472" s="13"/>
      <c r="AG472" s="583">
        <v>0</v>
      </c>
      <c r="AI472" s="23" t="s">
        <v>259</v>
      </c>
      <c r="AJ472" s="311"/>
      <c r="AK472" s="13"/>
      <c r="AL472" s="692"/>
      <c r="AM472" s="583">
        <v>0</v>
      </c>
      <c r="AO472" s="23" t="s">
        <v>264</v>
      </c>
      <c r="AP472" s="13"/>
      <c r="AQ472" s="13"/>
      <c r="AR472" s="13"/>
      <c r="AS472" s="583">
        <v>0</v>
      </c>
      <c r="AU472" s="23" t="s">
        <v>34</v>
      </c>
      <c r="AV472" s="692"/>
      <c r="AW472" s="692"/>
      <c r="AX472" s="14"/>
      <c r="AY472" s="583">
        <v>0.34999999403953552</v>
      </c>
      <c r="BA472" s="23" t="s">
        <v>41</v>
      </c>
      <c r="BB472" s="13"/>
      <c r="BC472" s="13"/>
      <c r="BD472" s="13"/>
      <c r="BE472" s="583">
        <v>0</v>
      </c>
      <c r="BG472" s="23" t="s">
        <v>33</v>
      </c>
      <c r="BH472" s="13"/>
      <c r="BI472" s="13"/>
      <c r="BJ472" s="694"/>
      <c r="BK472" s="583">
        <v>0.36000001430511475</v>
      </c>
    </row>
    <row r="473" spans="5:63" x14ac:dyDescent="0.3">
      <c r="E473" s="807" t="s">
        <v>1104</v>
      </c>
      <c r="F473" s="808"/>
      <c r="G473" s="808"/>
      <c r="H473" s="809"/>
      <c r="I473" s="810">
        <v>0.27300000000000002</v>
      </c>
      <c r="K473" s="23" t="s">
        <v>1111</v>
      </c>
      <c r="L473" s="311"/>
      <c r="M473" s="13"/>
      <c r="N473" s="13"/>
      <c r="O473" s="583">
        <v>0.25900000000000001</v>
      </c>
      <c r="Q473" s="23" t="s">
        <v>562</v>
      </c>
      <c r="R473" s="311"/>
      <c r="S473" s="13"/>
      <c r="T473" s="13"/>
      <c r="U473" s="583">
        <v>0.24</v>
      </c>
      <c r="W473" s="23" t="s">
        <v>365</v>
      </c>
      <c r="X473" s="13"/>
      <c r="Y473" s="13"/>
      <c r="Z473" s="13"/>
      <c r="AA473" s="583">
        <v>0</v>
      </c>
      <c r="AC473" s="23" t="s">
        <v>196</v>
      </c>
      <c r="AD473" s="13"/>
      <c r="AE473" s="13"/>
      <c r="AF473" s="13"/>
      <c r="AG473" s="583">
        <v>0</v>
      </c>
      <c r="AI473" s="23" t="s">
        <v>336</v>
      </c>
      <c r="AJ473" s="311"/>
      <c r="AK473" s="13"/>
      <c r="AL473" s="692"/>
      <c r="AM473" s="583">
        <v>0</v>
      </c>
      <c r="AO473" s="23" t="s">
        <v>265</v>
      </c>
      <c r="AP473" s="13"/>
      <c r="AQ473" s="13"/>
      <c r="AR473" s="13"/>
      <c r="AS473" s="583">
        <v>0</v>
      </c>
      <c r="AU473" s="23" t="s">
        <v>35</v>
      </c>
      <c r="AV473" s="692"/>
      <c r="AW473" s="692"/>
      <c r="AX473" s="14"/>
      <c r="AY473" s="583">
        <v>0.36000001430511475</v>
      </c>
      <c r="BA473" s="23" t="s">
        <v>111</v>
      </c>
      <c r="BB473" s="13"/>
      <c r="BC473" s="13"/>
      <c r="BD473" s="13"/>
      <c r="BE473" s="583">
        <v>0.34000000357627869</v>
      </c>
      <c r="BG473" s="23" t="s">
        <v>45</v>
      </c>
      <c r="BH473" s="13"/>
      <c r="BI473" s="13"/>
      <c r="BJ473" s="695"/>
      <c r="BK473" s="583">
        <v>0</v>
      </c>
    </row>
    <row r="474" spans="5:63" x14ac:dyDescent="0.3">
      <c r="E474" s="807" t="s">
        <v>1109</v>
      </c>
      <c r="F474" s="808"/>
      <c r="G474" s="808"/>
      <c r="H474" s="809"/>
      <c r="I474" s="810">
        <v>0.27100000000000002</v>
      </c>
      <c r="K474" s="23" t="s">
        <v>1113</v>
      </c>
      <c r="L474" s="311"/>
      <c r="M474" s="13"/>
      <c r="N474" s="13"/>
      <c r="O474" s="583">
        <v>0</v>
      </c>
      <c r="Q474" s="23" t="s">
        <v>563</v>
      </c>
      <c r="R474" s="311"/>
      <c r="S474" s="13"/>
      <c r="T474" s="13"/>
      <c r="U474" s="583">
        <v>0</v>
      </c>
      <c r="W474" s="23" t="s">
        <v>367</v>
      </c>
      <c r="X474" s="13"/>
      <c r="Y474" s="13"/>
      <c r="Z474" s="13"/>
      <c r="AA474" s="583">
        <v>0</v>
      </c>
      <c r="AC474" s="23" t="s">
        <v>256</v>
      </c>
      <c r="AD474" s="13"/>
      <c r="AE474" s="13"/>
      <c r="AF474" s="13"/>
      <c r="AG474" s="583">
        <v>0</v>
      </c>
      <c r="AI474" s="23" t="s">
        <v>197</v>
      </c>
      <c r="AJ474" s="311"/>
      <c r="AK474" s="13"/>
      <c r="AL474" s="692"/>
      <c r="AM474" s="583">
        <v>0.25999999046325684</v>
      </c>
      <c r="AO474" s="23" t="s">
        <v>266</v>
      </c>
      <c r="AP474" s="13"/>
      <c r="AQ474" s="13"/>
      <c r="AR474" s="13"/>
      <c r="AS474" s="583">
        <v>2.9999999329447746E-2</v>
      </c>
      <c r="AU474" s="23" t="s">
        <v>175</v>
      </c>
      <c r="AV474" s="692"/>
      <c r="AW474" s="692"/>
      <c r="AX474" s="14"/>
      <c r="AY474" s="583">
        <v>0.34999999403953552</v>
      </c>
      <c r="BA474" s="23" t="s">
        <v>177</v>
      </c>
      <c r="BB474" s="13"/>
      <c r="BC474" s="13"/>
      <c r="BD474" s="13"/>
      <c r="BE474" s="583">
        <v>0.37000000476837158</v>
      </c>
      <c r="BG474" s="456" t="s">
        <v>118</v>
      </c>
    </row>
    <row r="475" spans="5:63" x14ac:dyDescent="0.3">
      <c r="E475" s="807" t="s">
        <v>1110</v>
      </c>
      <c r="F475" s="808"/>
      <c r="G475" s="808"/>
      <c r="H475" s="809"/>
      <c r="I475" s="810">
        <v>0.27200000000000002</v>
      </c>
      <c r="K475" s="23" t="s">
        <v>1114</v>
      </c>
      <c r="L475" s="311"/>
      <c r="M475" s="13"/>
      <c r="N475" s="13"/>
      <c r="O475" s="583">
        <v>0.25800000000000001</v>
      </c>
      <c r="Q475" s="23" t="s">
        <v>564</v>
      </c>
      <c r="R475" s="311"/>
      <c r="S475" s="13"/>
      <c r="T475" s="13"/>
      <c r="U475" s="583">
        <v>0</v>
      </c>
      <c r="W475" s="23" t="s">
        <v>491</v>
      </c>
      <c r="X475" s="13"/>
      <c r="Y475" s="13"/>
      <c r="Z475" s="13"/>
      <c r="AA475" s="583">
        <v>0.31000000238418579</v>
      </c>
      <c r="AC475" s="23" t="s">
        <v>257</v>
      </c>
      <c r="AD475" s="13"/>
      <c r="AE475" s="13"/>
      <c r="AF475" s="13"/>
      <c r="AG475" s="583">
        <v>0</v>
      </c>
      <c r="AI475" s="23" t="s">
        <v>260</v>
      </c>
      <c r="AJ475" s="311"/>
      <c r="AK475" s="13"/>
      <c r="AL475" s="692"/>
      <c r="AM475" s="583">
        <v>1.9999999552965164E-2</v>
      </c>
      <c r="AO475" s="23" t="s">
        <v>267</v>
      </c>
      <c r="AP475" s="13"/>
      <c r="AQ475" s="13"/>
      <c r="AR475" s="13"/>
      <c r="AS475" s="583">
        <v>0</v>
      </c>
      <c r="AU475" s="23" t="s">
        <v>39</v>
      </c>
      <c r="AV475" s="692"/>
      <c r="AW475" s="692"/>
      <c r="AX475" s="14"/>
      <c r="AY475" s="583">
        <v>0.14000000059604645</v>
      </c>
      <c r="BA475" s="23" t="s">
        <v>44</v>
      </c>
      <c r="BB475" s="13"/>
      <c r="BC475" s="13"/>
      <c r="BD475" s="13"/>
      <c r="BE475" s="583">
        <v>0</v>
      </c>
    </row>
    <row r="476" spans="5:63" x14ac:dyDescent="0.3">
      <c r="E476" s="807" t="s">
        <v>1111</v>
      </c>
      <c r="F476" s="808"/>
      <c r="G476" s="808"/>
      <c r="H476" s="809"/>
      <c r="I476" s="810">
        <v>0.27300000000000002</v>
      </c>
      <c r="K476" s="23" t="s">
        <v>1115</v>
      </c>
      <c r="L476" s="311"/>
      <c r="M476" s="13"/>
      <c r="N476" s="13"/>
      <c r="O476" s="583">
        <v>0.25800000000000001</v>
      </c>
      <c r="Q476" s="23" t="s">
        <v>565</v>
      </c>
      <c r="R476" s="311"/>
      <c r="S476" s="13"/>
      <c r="T476" s="13"/>
      <c r="U476" s="583">
        <v>0</v>
      </c>
      <c r="W476" s="23" t="s">
        <v>316</v>
      </c>
      <c r="X476" s="13"/>
      <c r="Y476" s="13"/>
      <c r="Z476" s="13"/>
      <c r="AA476" s="583">
        <v>7.0000000298023224E-2</v>
      </c>
      <c r="AC476" s="23" t="s">
        <v>258</v>
      </c>
      <c r="AD476" s="13"/>
      <c r="AE476" s="13"/>
      <c r="AF476" s="13"/>
      <c r="AG476" s="583">
        <v>0</v>
      </c>
      <c r="AI476" s="23" t="s">
        <v>318</v>
      </c>
      <c r="AJ476" s="311"/>
      <c r="AK476" s="13"/>
      <c r="AL476" s="692"/>
      <c r="AM476" s="583">
        <v>0</v>
      </c>
      <c r="AO476" s="23" t="s">
        <v>268</v>
      </c>
      <c r="AP476" s="13"/>
      <c r="AQ476" s="13"/>
      <c r="AR476" s="13"/>
      <c r="AS476" s="583">
        <v>0</v>
      </c>
      <c r="AU476" s="23" t="s">
        <v>40</v>
      </c>
      <c r="AV476" s="692"/>
      <c r="AW476" s="692"/>
      <c r="AX476" s="14"/>
      <c r="AY476" s="583">
        <v>0</v>
      </c>
      <c r="BA476" s="23" t="s">
        <v>178</v>
      </c>
      <c r="BB476" s="13"/>
      <c r="BC476" s="13"/>
      <c r="BD476" s="13"/>
      <c r="BE476" s="583">
        <v>0</v>
      </c>
    </row>
    <row r="477" spans="5:63" x14ac:dyDescent="0.3">
      <c r="E477" s="807" t="s">
        <v>1113</v>
      </c>
      <c r="F477" s="808"/>
      <c r="G477" s="808"/>
      <c r="H477" s="809"/>
      <c r="I477" s="810">
        <v>0.24</v>
      </c>
      <c r="K477" s="23" t="s">
        <v>1116</v>
      </c>
      <c r="L477" s="311"/>
      <c r="M477" s="13"/>
      <c r="N477" s="13"/>
      <c r="O477" s="583">
        <v>0.255</v>
      </c>
      <c r="Q477" s="23" t="s">
        <v>362</v>
      </c>
      <c r="R477" s="311"/>
      <c r="S477" s="13"/>
      <c r="T477" s="13"/>
      <c r="U477" s="583">
        <v>0</v>
      </c>
      <c r="W477" s="23" t="s">
        <v>420</v>
      </c>
      <c r="X477" s="13"/>
      <c r="Y477" s="13"/>
      <c r="Z477" s="13"/>
      <c r="AA477" s="583">
        <v>0</v>
      </c>
      <c r="AC477" s="23" t="s">
        <v>317</v>
      </c>
      <c r="AD477" s="13"/>
      <c r="AE477" s="13"/>
      <c r="AF477" s="13"/>
      <c r="AG477" s="583">
        <v>0</v>
      </c>
      <c r="AI477" s="23" t="s">
        <v>261</v>
      </c>
      <c r="AJ477" s="311"/>
      <c r="AK477" s="13"/>
      <c r="AL477" s="692"/>
      <c r="AM477" s="583">
        <v>0.25999999046325684</v>
      </c>
      <c r="AO477" s="23" t="s">
        <v>269</v>
      </c>
      <c r="AP477" s="13"/>
      <c r="AQ477" s="13"/>
      <c r="AR477" s="13"/>
      <c r="AS477" s="583">
        <v>0</v>
      </c>
      <c r="AU477" s="23" t="s">
        <v>464</v>
      </c>
      <c r="AV477" s="692"/>
      <c r="AW477" s="692"/>
      <c r="AX477" s="14"/>
      <c r="AY477" s="583">
        <v>0</v>
      </c>
      <c r="BA477" s="23" t="s">
        <v>179</v>
      </c>
      <c r="BB477" s="13"/>
      <c r="BC477" s="13"/>
      <c r="BD477" s="13"/>
      <c r="BE477" s="583">
        <v>0</v>
      </c>
    </row>
    <row r="478" spans="5:63" x14ac:dyDescent="0.3">
      <c r="E478" s="807" t="s">
        <v>276</v>
      </c>
      <c r="F478" s="808"/>
      <c r="G478" s="808"/>
      <c r="H478" s="809"/>
      <c r="I478" s="810">
        <v>0.27100000000000002</v>
      </c>
      <c r="K478" s="23" t="s">
        <v>380</v>
      </c>
      <c r="L478" s="311"/>
      <c r="M478" s="13"/>
      <c r="N478" s="13"/>
      <c r="O478" s="583">
        <v>0.22500000000000001</v>
      </c>
      <c r="Q478" s="23" t="s">
        <v>363</v>
      </c>
      <c r="R478" s="311"/>
      <c r="S478" s="13"/>
      <c r="T478" s="13"/>
      <c r="U478" s="583">
        <v>0</v>
      </c>
      <c r="W478" s="23" t="s">
        <v>27</v>
      </c>
      <c r="X478" s="13"/>
      <c r="Y478" s="13"/>
      <c r="Z478" s="13"/>
      <c r="AA478" s="583">
        <v>9.9999997764825821E-3</v>
      </c>
      <c r="AC478" s="23" t="s">
        <v>966</v>
      </c>
      <c r="AD478" s="13"/>
      <c r="AE478" s="13"/>
      <c r="AF478" s="13"/>
      <c r="AG478" s="583">
        <v>0</v>
      </c>
      <c r="AI478" s="23" t="s">
        <v>319</v>
      </c>
      <c r="AJ478" s="311"/>
      <c r="AK478" s="13"/>
      <c r="AL478" s="692"/>
      <c r="AM478" s="583">
        <v>0.25</v>
      </c>
      <c r="AO478" s="23" t="s">
        <v>270</v>
      </c>
      <c r="AP478" s="13"/>
      <c r="AQ478" s="13"/>
      <c r="AR478" s="13"/>
      <c r="AS478" s="583">
        <v>0</v>
      </c>
      <c r="AU478" s="23" t="s">
        <v>109</v>
      </c>
      <c r="AV478" s="692"/>
      <c r="AW478" s="692"/>
      <c r="AX478" s="14"/>
      <c r="AY478" s="583">
        <v>9.9999997764825821E-3</v>
      </c>
      <c r="BA478" s="23" t="s">
        <v>462</v>
      </c>
      <c r="BB478" s="13"/>
      <c r="BC478" s="13"/>
      <c r="BD478" s="13"/>
      <c r="BE478" s="583">
        <v>1.9999999552965164E-2</v>
      </c>
    </row>
    <row r="479" spans="5:63" x14ac:dyDescent="0.3">
      <c r="E479" s="807" t="s">
        <v>1114</v>
      </c>
      <c r="F479" s="808"/>
      <c r="G479" s="808"/>
      <c r="H479" s="809"/>
      <c r="I479" s="810">
        <v>0.27300000000000002</v>
      </c>
      <c r="K479" s="23" t="s">
        <v>280</v>
      </c>
      <c r="L479" s="311"/>
      <c r="M479" s="13"/>
      <c r="N479" s="13"/>
      <c r="O479" s="583">
        <v>0.25900000000000001</v>
      </c>
      <c r="Q479" s="23" t="s">
        <v>172</v>
      </c>
      <c r="R479" s="311"/>
      <c r="S479" s="13"/>
      <c r="T479" s="13"/>
      <c r="U479" s="583">
        <v>0</v>
      </c>
      <c r="W479" s="23" t="s">
        <v>195</v>
      </c>
      <c r="X479" s="13"/>
      <c r="Y479" s="13"/>
      <c r="Z479" s="13"/>
      <c r="AA479" s="583">
        <v>0</v>
      </c>
      <c r="AC479" s="23" t="s">
        <v>967</v>
      </c>
      <c r="AD479" s="13"/>
      <c r="AE479" s="13"/>
      <c r="AF479" s="13"/>
      <c r="AG479" s="583">
        <v>9.9999997764825821E-3</v>
      </c>
      <c r="AI479" s="23" t="s">
        <v>263</v>
      </c>
      <c r="AJ479" s="311"/>
      <c r="AK479" s="13"/>
      <c r="AL479" s="692"/>
      <c r="AM479" s="583">
        <v>0</v>
      </c>
      <c r="AO479" s="23" t="s">
        <v>271</v>
      </c>
      <c r="AP479" s="13"/>
      <c r="AQ479" s="13"/>
      <c r="AR479" s="13"/>
      <c r="AS479" s="583">
        <v>0</v>
      </c>
      <c r="AU479" s="23" t="s">
        <v>460</v>
      </c>
      <c r="AV479" s="692"/>
      <c r="AW479" s="692"/>
      <c r="AX479" s="14"/>
      <c r="AY479" s="583">
        <v>0.23000000417232513</v>
      </c>
      <c r="BA479" s="23" t="s">
        <v>45</v>
      </c>
      <c r="BB479" s="13"/>
      <c r="BC479" s="13"/>
      <c r="BD479" s="13"/>
      <c r="BE479" s="583">
        <v>0.15999999642372131</v>
      </c>
    </row>
    <row r="480" spans="5:63" x14ac:dyDescent="0.3">
      <c r="E480" s="807" t="s">
        <v>1495</v>
      </c>
      <c r="F480" s="808"/>
      <c r="G480" s="808"/>
      <c r="H480" s="809"/>
      <c r="I480" s="810">
        <v>0.27300000000000002</v>
      </c>
      <c r="K480" s="23" t="s">
        <v>1120</v>
      </c>
      <c r="L480" s="311"/>
      <c r="M480" s="13"/>
      <c r="N480" s="13"/>
      <c r="O480" s="583">
        <v>0.251</v>
      </c>
      <c r="Q480" s="23" t="s">
        <v>364</v>
      </c>
      <c r="R480" s="311"/>
      <c r="S480" s="13"/>
      <c r="T480" s="13"/>
      <c r="U480" s="583">
        <v>0.25</v>
      </c>
      <c r="W480" s="23" t="s">
        <v>256</v>
      </c>
      <c r="X480" s="13"/>
      <c r="Y480" s="13"/>
      <c r="Z480" s="13"/>
      <c r="AA480" s="583">
        <v>0</v>
      </c>
      <c r="AC480" s="23" t="s">
        <v>259</v>
      </c>
      <c r="AD480" s="13"/>
      <c r="AE480" s="13"/>
      <c r="AF480" s="13"/>
      <c r="AG480" s="583">
        <v>0</v>
      </c>
      <c r="AI480" s="23" t="s">
        <v>470</v>
      </c>
      <c r="AJ480" s="311"/>
      <c r="AK480" s="13"/>
      <c r="AL480" s="692"/>
      <c r="AM480" s="583">
        <v>0</v>
      </c>
      <c r="AO480" s="23" t="s">
        <v>272</v>
      </c>
      <c r="AP480" s="13"/>
      <c r="AQ480" s="13"/>
      <c r="AR480" s="13"/>
      <c r="AS480" s="583">
        <v>0</v>
      </c>
      <c r="AU480" s="23" t="s">
        <v>110</v>
      </c>
      <c r="AV480" s="692"/>
      <c r="AW480" s="692"/>
      <c r="AX480" s="14"/>
      <c r="AY480" s="583">
        <v>0.30000001192092896</v>
      </c>
      <c r="BA480" s="456" t="s">
        <v>161</v>
      </c>
    </row>
    <row r="481" spans="5:51" x14ac:dyDescent="0.3">
      <c r="E481" s="807" t="s">
        <v>1105</v>
      </c>
      <c r="F481" s="808"/>
      <c r="G481" s="808"/>
      <c r="H481" s="809"/>
      <c r="I481" s="810">
        <v>0.27</v>
      </c>
      <c r="K481" s="23" t="s">
        <v>30</v>
      </c>
      <c r="L481" s="311"/>
      <c r="M481" s="13"/>
      <c r="N481" s="13"/>
      <c r="O481" s="583">
        <v>0.215</v>
      </c>
      <c r="Q481" s="23" t="s">
        <v>173</v>
      </c>
      <c r="R481" s="311"/>
      <c r="S481" s="13"/>
      <c r="T481" s="13"/>
      <c r="U481" s="583">
        <v>0.25</v>
      </c>
      <c r="W481" s="23" t="s">
        <v>257</v>
      </c>
      <c r="X481" s="13"/>
      <c r="Y481" s="13"/>
      <c r="Z481" s="13"/>
      <c r="AA481" s="583">
        <v>9.9999997764825821E-3</v>
      </c>
      <c r="AC481" s="23" t="s">
        <v>968</v>
      </c>
      <c r="AD481" s="13"/>
      <c r="AE481" s="13"/>
      <c r="AF481" s="13"/>
      <c r="AG481" s="583">
        <v>0</v>
      </c>
      <c r="AI481" s="23" t="s">
        <v>463</v>
      </c>
      <c r="AJ481" s="311"/>
      <c r="AK481" s="13"/>
      <c r="AL481" s="692"/>
      <c r="AM481" s="583">
        <v>0</v>
      </c>
      <c r="AO481" s="23" t="s">
        <v>200</v>
      </c>
      <c r="AP481" s="13"/>
      <c r="AQ481" s="13"/>
      <c r="AR481" s="13"/>
      <c r="AS481" s="583">
        <v>0</v>
      </c>
      <c r="AU481" s="23" t="s">
        <v>42</v>
      </c>
      <c r="AV481" s="692"/>
      <c r="AW481" s="692"/>
      <c r="AX481" s="14"/>
      <c r="AY481" s="583">
        <v>0</v>
      </c>
    </row>
    <row r="482" spans="5:51" x14ac:dyDescent="0.3">
      <c r="E482" s="807" t="s">
        <v>1496</v>
      </c>
      <c r="F482" s="808"/>
      <c r="G482" s="808"/>
      <c r="H482" s="809"/>
      <c r="I482" s="810">
        <v>0.27300000000000002</v>
      </c>
      <c r="K482" s="23" t="s">
        <v>1122</v>
      </c>
      <c r="L482" s="311"/>
      <c r="M482" s="13"/>
      <c r="N482" s="13"/>
      <c r="O482" s="583">
        <v>0</v>
      </c>
      <c r="Q482" s="23" t="s">
        <v>365</v>
      </c>
      <c r="R482" s="311"/>
      <c r="S482" s="13"/>
      <c r="T482" s="13"/>
      <c r="U482" s="583">
        <v>0</v>
      </c>
      <c r="W482" s="23" t="s">
        <v>196</v>
      </c>
      <c r="X482" s="13"/>
      <c r="Y482" s="13"/>
      <c r="Z482" s="13"/>
      <c r="AA482" s="583">
        <v>0</v>
      </c>
      <c r="AC482" s="23" t="s">
        <v>197</v>
      </c>
      <c r="AD482" s="13"/>
      <c r="AE482" s="13"/>
      <c r="AF482" s="13"/>
      <c r="AG482" s="583">
        <v>0.40000000596046448</v>
      </c>
      <c r="AI482" s="23" t="s">
        <v>264</v>
      </c>
      <c r="AJ482" s="311"/>
      <c r="AK482" s="13"/>
      <c r="AL482" s="692"/>
      <c r="AM482" s="583">
        <v>0</v>
      </c>
      <c r="AO482" s="23" t="s">
        <v>201</v>
      </c>
      <c r="AP482" s="13"/>
      <c r="AQ482" s="13"/>
      <c r="AR482" s="13"/>
      <c r="AS482" s="583">
        <v>0</v>
      </c>
      <c r="AU482" s="23" t="s">
        <v>176</v>
      </c>
      <c r="AV482" s="692"/>
      <c r="AW482" s="692"/>
      <c r="AX482" s="14"/>
      <c r="AY482" s="583">
        <v>0.20999999344348907</v>
      </c>
    </row>
    <row r="483" spans="5:51" x14ac:dyDescent="0.3">
      <c r="E483" s="807" t="s">
        <v>1115</v>
      </c>
      <c r="F483" s="808"/>
      <c r="G483" s="808"/>
      <c r="H483" s="809"/>
      <c r="I483" s="810">
        <v>0.27300000000000002</v>
      </c>
      <c r="K483" s="23" t="s">
        <v>595</v>
      </c>
      <c r="L483" s="311"/>
      <c r="M483" s="13"/>
      <c r="N483" s="13"/>
      <c r="O483" s="583">
        <v>0.24099999999999999</v>
      </c>
      <c r="Q483" s="23" t="s">
        <v>366</v>
      </c>
      <c r="R483" s="311"/>
      <c r="S483" s="13"/>
      <c r="T483" s="13"/>
      <c r="U483" s="583">
        <v>0</v>
      </c>
      <c r="W483" s="23" t="s">
        <v>258</v>
      </c>
      <c r="X483" s="13"/>
      <c r="Y483" s="13"/>
      <c r="Z483" s="13"/>
      <c r="AA483" s="583">
        <v>0</v>
      </c>
      <c r="AC483" s="23" t="s">
        <v>260</v>
      </c>
      <c r="AD483" s="13"/>
      <c r="AE483" s="13"/>
      <c r="AF483" s="13"/>
      <c r="AG483" s="583">
        <v>0</v>
      </c>
      <c r="AI483" s="23" t="s">
        <v>266</v>
      </c>
      <c r="AJ483" s="311"/>
      <c r="AK483" s="13"/>
      <c r="AL483" s="692"/>
      <c r="AM483" s="583">
        <v>0</v>
      </c>
      <c r="AO483" s="23" t="s">
        <v>202</v>
      </c>
      <c r="AP483" s="13"/>
      <c r="AQ483" s="13"/>
      <c r="AR483" s="13"/>
      <c r="AS483" s="583">
        <v>3.9999999105930328E-2</v>
      </c>
      <c r="AU483" s="23" t="s">
        <v>342</v>
      </c>
      <c r="AV483" s="692"/>
      <c r="AW483" s="692"/>
      <c r="AX483" s="14"/>
      <c r="AY483" s="583">
        <v>0.10000000149011612</v>
      </c>
    </row>
    <row r="484" spans="5:51" x14ac:dyDescent="0.3">
      <c r="E484" s="807" t="s">
        <v>1116</v>
      </c>
      <c r="F484" s="808"/>
      <c r="G484" s="808"/>
      <c r="H484" s="809"/>
      <c r="I484" s="810">
        <v>0.27200000000000002</v>
      </c>
      <c r="K484" s="23" t="s">
        <v>1123</v>
      </c>
      <c r="L484" s="311"/>
      <c r="M484" s="13"/>
      <c r="N484" s="13"/>
      <c r="O484" s="583">
        <v>0.25900000000000001</v>
      </c>
      <c r="Q484" s="23" t="s">
        <v>253</v>
      </c>
      <c r="R484" s="311"/>
      <c r="S484" s="13"/>
      <c r="T484" s="13"/>
      <c r="U484" s="583">
        <v>0</v>
      </c>
      <c r="W484" s="23" t="s">
        <v>317</v>
      </c>
      <c r="X484" s="13"/>
      <c r="Y484" s="13"/>
      <c r="Z484" s="13"/>
      <c r="AA484" s="583">
        <v>0</v>
      </c>
      <c r="AC484" s="23" t="s">
        <v>368</v>
      </c>
      <c r="AD484" s="13"/>
      <c r="AE484" s="13"/>
      <c r="AF484" s="13"/>
      <c r="AG484" s="583">
        <v>0.40000000596046448</v>
      </c>
      <c r="AI484" s="23" t="s">
        <v>267</v>
      </c>
      <c r="AJ484" s="311"/>
      <c r="AK484" s="13"/>
      <c r="AL484" s="692"/>
      <c r="AM484" s="583">
        <v>0</v>
      </c>
      <c r="AO484" s="23" t="s">
        <v>273</v>
      </c>
      <c r="AP484" s="13"/>
      <c r="AQ484" s="13"/>
      <c r="AR484" s="13"/>
      <c r="AS484" s="583">
        <v>0</v>
      </c>
      <c r="AU484" s="23" t="s">
        <v>207</v>
      </c>
      <c r="AV484" s="692"/>
      <c r="AW484" s="692"/>
      <c r="AX484" s="14"/>
      <c r="AY484" s="583">
        <v>0</v>
      </c>
    </row>
    <row r="485" spans="5:51" x14ac:dyDescent="0.3">
      <c r="E485" s="807" t="s">
        <v>1497</v>
      </c>
      <c r="F485" s="808"/>
      <c r="G485" s="808"/>
      <c r="H485" s="809"/>
      <c r="I485" s="810">
        <v>0</v>
      </c>
      <c r="K485" s="23" t="s">
        <v>1125</v>
      </c>
      <c r="L485" s="311"/>
      <c r="M485" s="13"/>
      <c r="N485" s="13"/>
      <c r="O485" s="583">
        <v>0.25600000000000001</v>
      </c>
      <c r="Q485" s="23" t="s">
        <v>566</v>
      </c>
      <c r="R485" s="311"/>
      <c r="S485" s="13"/>
      <c r="T485" s="13"/>
      <c r="U485" s="583">
        <v>0</v>
      </c>
      <c r="W485" s="23" t="s">
        <v>334</v>
      </c>
      <c r="X485" s="13"/>
      <c r="Y485" s="13"/>
      <c r="Z485" s="13"/>
      <c r="AA485" s="583">
        <v>0</v>
      </c>
      <c r="AC485" s="23" t="s">
        <v>318</v>
      </c>
      <c r="AD485" s="13"/>
      <c r="AE485" s="13"/>
      <c r="AF485" s="13"/>
      <c r="AG485" s="583">
        <v>0.15000000596046448</v>
      </c>
      <c r="AI485" s="23" t="s">
        <v>268</v>
      </c>
      <c r="AJ485" s="311"/>
      <c r="AK485" s="13"/>
      <c r="AL485" s="692"/>
      <c r="AM485" s="583">
        <v>0</v>
      </c>
      <c r="AO485" s="23" t="s">
        <v>274</v>
      </c>
      <c r="AP485" s="13"/>
      <c r="AQ485" s="13"/>
      <c r="AR485" s="13"/>
      <c r="AS485" s="583">
        <v>0</v>
      </c>
      <c r="AU485" s="23" t="s">
        <v>29</v>
      </c>
      <c r="AV485" s="692"/>
      <c r="AW485" s="692"/>
      <c r="AX485" s="14"/>
      <c r="AY485" s="583">
        <v>0</v>
      </c>
    </row>
    <row r="486" spans="5:51" x14ac:dyDescent="0.3">
      <c r="E486" s="807" t="s">
        <v>1118</v>
      </c>
      <c r="F486" s="808"/>
      <c r="G486" s="808"/>
      <c r="H486" s="809"/>
      <c r="I486" s="810">
        <v>0.27100000000000002</v>
      </c>
      <c r="K486" s="23" t="s">
        <v>1127</v>
      </c>
      <c r="L486" s="311"/>
      <c r="M486" s="13"/>
      <c r="N486" s="13"/>
      <c r="O486" s="583">
        <v>0.254</v>
      </c>
      <c r="Q486" s="23" t="s">
        <v>316</v>
      </c>
      <c r="R486" s="311"/>
      <c r="S486" s="13"/>
      <c r="T486" s="13"/>
      <c r="U486" s="583">
        <v>0</v>
      </c>
      <c r="W486" s="23" t="s">
        <v>335</v>
      </c>
      <c r="X486" s="13"/>
      <c r="Y486" s="13"/>
      <c r="Z486" s="13"/>
      <c r="AA486" s="583">
        <v>0</v>
      </c>
      <c r="AC486" s="23" t="s">
        <v>369</v>
      </c>
      <c r="AD486" s="13"/>
      <c r="AE486" s="13"/>
      <c r="AF486" s="13"/>
      <c r="AG486" s="583">
        <v>0</v>
      </c>
      <c r="AI486" s="23" t="s">
        <v>337</v>
      </c>
      <c r="AJ486" s="311"/>
      <c r="AK486" s="13"/>
      <c r="AL486" s="692"/>
      <c r="AM486" s="583">
        <v>0.30000001192092896</v>
      </c>
      <c r="AO486" s="23" t="s">
        <v>203</v>
      </c>
      <c r="AP486" s="13"/>
      <c r="AQ486" s="13"/>
      <c r="AR486" s="13"/>
      <c r="AS486" s="583">
        <v>0</v>
      </c>
      <c r="AU486" s="23" t="s">
        <v>208</v>
      </c>
      <c r="AV486" s="692"/>
      <c r="AW486" s="692"/>
      <c r="AX486" s="14"/>
      <c r="AY486" s="583">
        <v>0</v>
      </c>
    </row>
    <row r="487" spans="5:51" x14ac:dyDescent="0.3">
      <c r="E487" s="807" t="s">
        <v>280</v>
      </c>
      <c r="F487" s="808"/>
      <c r="G487" s="808"/>
      <c r="H487" s="809"/>
      <c r="I487" s="810">
        <v>0.27200000000000002</v>
      </c>
      <c r="K487" s="23" t="s">
        <v>1128</v>
      </c>
      <c r="L487" s="311"/>
      <c r="M487" s="13"/>
      <c r="N487" s="13"/>
      <c r="O487" s="583">
        <v>0.25900000000000001</v>
      </c>
      <c r="Q487" s="23" t="s">
        <v>420</v>
      </c>
      <c r="R487" s="311"/>
      <c r="S487" s="13"/>
      <c r="T487" s="13"/>
      <c r="U487" s="583">
        <v>0</v>
      </c>
      <c r="W487" s="23" t="s">
        <v>259</v>
      </c>
      <c r="X487" s="13"/>
      <c r="Y487" s="13"/>
      <c r="Z487" s="13"/>
      <c r="AA487" s="583">
        <v>0</v>
      </c>
      <c r="AC487" s="23" t="s">
        <v>261</v>
      </c>
      <c r="AD487" s="13"/>
      <c r="AE487" s="13"/>
      <c r="AF487" s="13"/>
      <c r="AG487" s="583">
        <v>0.23000000417232513</v>
      </c>
      <c r="AI487" s="23" t="s">
        <v>269</v>
      </c>
      <c r="AJ487" s="311"/>
      <c r="AK487" s="13"/>
      <c r="AL487" s="692"/>
      <c r="AM487" s="583">
        <v>5.9999998658895493E-2</v>
      </c>
      <c r="AO487" s="23" t="s">
        <v>43</v>
      </c>
      <c r="AP487" s="13"/>
      <c r="AQ487" s="13"/>
      <c r="AR487" s="13"/>
      <c r="AS487" s="583">
        <v>0</v>
      </c>
      <c r="AU487" s="23" t="s">
        <v>209</v>
      </c>
      <c r="AV487" s="692"/>
      <c r="AW487" s="692"/>
      <c r="AX487" s="14"/>
      <c r="AY487" s="583">
        <v>0.17000000178813934</v>
      </c>
    </row>
    <row r="488" spans="5:51" x14ac:dyDescent="0.3">
      <c r="E488" s="807" t="s">
        <v>1120</v>
      </c>
      <c r="F488" s="808"/>
      <c r="G488" s="808"/>
      <c r="H488" s="809"/>
      <c r="I488" s="810">
        <v>0.27200000000000002</v>
      </c>
      <c r="K488" s="23" t="s">
        <v>1131</v>
      </c>
      <c r="L488" s="311"/>
      <c r="M488" s="13"/>
      <c r="N488" s="13"/>
      <c r="O488" s="583">
        <v>0</v>
      </c>
      <c r="Q488" s="23" t="s">
        <v>27</v>
      </c>
      <c r="R488" s="311"/>
      <c r="S488" s="13"/>
      <c r="T488" s="13"/>
      <c r="U488" s="583">
        <v>0</v>
      </c>
      <c r="W488" s="23" t="s">
        <v>336</v>
      </c>
      <c r="X488" s="13"/>
      <c r="Y488" s="13"/>
      <c r="Z488" s="13"/>
      <c r="AA488" s="583">
        <v>0</v>
      </c>
      <c r="AC488" s="23" t="s">
        <v>319</v>
      </c>
      <c r="AD488" s="13"/>
      <c r="AE488" s="13"/>
      <c r="AF488" s="13"/>
      <c r="AG488" s="583">
        <v>0.23000000417232513</v>
      </c>
      <c r="AI488" s="23" t="s">
        <v>270</v>
      </c>
      <c r="AJ488" s="311"/>
      <c r="AK488" s="13"/>
      <c r="AL488" s="692"/>
      <c r="AM488" s="583">
        <v>0</v>
      </c>
      <c r="AO488" s="23" t="s">
        <v>339</v>
      </c>
      <c r="AP488" s="13"/>
      <c r="AQ488" s="13"/>
      <c r="AR488" s="13"/>
      <c r="AS488" s="583">
        <v>0.34000000357627869</v>
      </c>
      <c r="AU488" s="23" t="s">
        <v>36</v>
      </c>
      <c r="AV488" s="692"/>
      <c r="AW488" s="692"/>
      <c r="AX488" s="14"/>
      <c r="AY488" s="583">
        <v>0.23000000417232513</v>
      </c>
    </row>
    <row r="489" spans="5:51" x14ac:dyDescent="0.3">
      <c r="E489" s="807" t="s">
        <v>30</v>
      </c>
      <c r="F489" s="808"/>
      <c r="G489" s="808"/>
      <c r="H489" s="809"/>
      <c r="I489" s="810">
        <v>0.255</v>
      </c>
      <c r="K489" s="23" t="s">
        <v>1132</v>
      </c>
      <c r="L489" s="311"/>
      <c r="M489" s="13"/>
      <c r="N489" s="13"/>
      <c r="O489" s="583">
        <v>0</v>
      </c>
      <c r="Q489" s="23" t="s">
        <v>567</v>
      </c>
      <c r="R489" s="311"/>
      <c r="S489" s="13"/>
      <c r="T489" s="13"/>
      <c r="U489" s="583">
        <v>0</v>
      </c>
      <c r="W489" s="23" t="s">
        <v>197</v>
      </c>
      <c r="X489" s="13"/>
      <c r="Y489" s="13"/>
      <c r="Z489" s="13"/>
      <c r="AA489" s="583">
        <v>0.2800000011920929</v>
      </c>
      <c r="AC489" s="23" t="s">
        <v>263</v>
      </c>
      <c r="AD489" s="13"/>
      <c r="AE489" s="13"/>
      <c r="AF489" s="13"/>
      <c r="AG489" s="583">
        <v>0.34999999403953552</v>
      </c>
      <c r="AI489" s="23" t="s">
        <v>200</v>
      </c>
      <c r="AJ489" s="311"/>
      <c r="AK489" s="13"/>
      <c r="AL489" s="692"/>
      <c r="AM489" s="583">
        <v>0</v>
      </c>
      <c r="AO489" s="23" t="s">
        <v>107</v>
      </c>
      <c r="AP489" s="13"/>
      <c r="AQ489" s="13"/>
      <c r="AR489" s="13"/>
      <c r="AS489" s="583">
        <v>0.30000001192092896</v>
      </c>
      <c r="AU489" s="23" t="s">
        <v>458</v>
      </c>
      <c r="AV489" s="692"/>
      <c r="AW489" s="692"/>
      <c r="AX489" s="14"/>
      <c r="AY489" s="583">
        <v>0.11999999731779099</v>
      </c>
    </row>
    <row r="490" spans="5:51" x14ac:dyDescent="0.3">
      <c r="E490" s="807" t="s">
        <v>1122</v>
      </c>
      <c r="F490" s="808"/>
      <c r="G490" s="808"/>
      <c r="H490" s="809"/>
      <c r="I490" s="810">
        <v>0.26700000000000002</v>
      </c>
      <c r="K490" s="23" t="s">
        <v>429</v>
      </c>
      <c r="L490" s="311"/>
      <c r="M490" s="13"/>
      <c r="N490" s="13"/>
      <c r="O490" s="583">
        <v>0.25900000000000001</v>
      </c>
      <c r="Q490" s="23" t="s">
        <v>195</v>
      </c>
      <c r="R490" s="311"/>
      <c r="S490" s="13"/>
      <c r="T490" s="13"/>
      <c r="U490" s="583">
        <v>0</v>
      </c>
      <c r="W490" s="23" t="s">
        <v>260</v>
      </c>
      <c r="X490" s="13"/>
      <c r="Y490" s="13"/>
      <c r="Z490" s="13"/>
      <c r="AA490" s="583">
        <v>0.23000000417232513</v>
      </c>
      <c r="AC490" s="23" t="s">
        <v>969</v>
      </c>
      <c r="AD490" s="13"/>
      <c r="AE490" s="13"/>
      <c r="AF490" s="13"/>
      <c r="AG490" s="583">
        <v>0.40999999642372131</v>
      </c>
      <c r="AI490" s="23" t="s">
        <v>201</v>
      </c>
      <c r="AJ490" s="311"/>
      <c r="AK490" s="13"/>
      <c r="AL490" s="692"/>
      <c r="AM490" s="583">
        <v>0</v>
      </c>
      <c r="AO490" s="23" t="s">
        <v>275</v>
      </c>
      <c r="AP490" s="13"/>
      <c r="AQ490" s="13"/>
      <c r="AR490" s="13"/>
      <c r="AS490" s="583">
        <v>0</v>
      </c>
      <c r="AU490" s="23" t="s">
        <v>41</v>
      </c>
      <c r="AV490" s="692"/>
      <c r="AW490" s="692"/>
      <c r="AX490" s="14"/>
      <c r="AY490" s="583">
        <v>1.9999999552965164E-2</v>
      </c>
    </row>
    <row r="491" spans="5:51" x14ac:dyDescent="0.3">
      <c r="E491" s="807" t="s">
        <v>595</v>
      </c>
      <c r="F491" s="808"/>
      <c r="G491" s="808"/>
      <c r="H491" s="809"/>
      <c r="I491" s="810">
        <v>0.27200000000000002</v>
      </c>
      <c r="K491" s="23" t="s">
        <v>289</v>
      </c>
      <c r="L491" s="311"/>
      <c r="M491" s="13"/>
      <c r="N491" s="13"/>
      <c r="O491" s="583">
        <v>0</v>
      </c>
      <c r="Q491" s="23" t="s">
        <v>568</v>
      </c>
      <c r="R491" s="311"/>
      <c r="S491" s="13"/>
      <c r="T491" s="13"/>
      <c r="U491" s="583">
        <v>0</v>
      </c>
      <c r="W491" s="23" t="s">
        <v>368</v>
      </c>
      <c r="X491" s="13"/>
      <c r="Y491" s="13"/>
      <c r="Z491" s="13"/>
      <c r="AA491" s="583">
        <v>0.15999999642372131</v>
      </c>
      <c r="AC491" s="23" t="s">
        <v>970</v>
      </c>
      <c r="AD491" s="13"/>
      <c r="AE491" s="13"/>
      <c r="AF491" s="13"/>
      <c r="AG491" s="583">
        <v>0</v>
      </c>
      <c r="AI491" s="23" t="s">
        <v>202</v>
      </c>
      <c r="AJ491" s="311"/>
      <c r="AK491" s="13"/>
      <c r="AL491" s="692"/>
      <c r="AM491" s="583">
        <v>5.9999998658895493E-2</v>
      </c>
      <c r="AO491" s="23" t="s">
        <v>465</v>
      </c>
      <c r="AP491" s="13"/>
      <c r="AQ491" s="13"/>
      <c r="AR491" s="13"/>
      <c r="AS491" s="583">
        <v>0</v>
      </c>
      <c r="AU491" s="23" t="s">
        <v>177</v>
      </c>
      <c r="AV491" s="692"/>
      <c r="AW491" s="692"/>
      <c r="AX491" s="14"/>
      <c r="AY491" s="583">
        <v>3.9999999105930328E-2</v>
      </c>
    </row>
    <row r="492" spans="5:51" x14ac:dyDescent="0.3">
      <c r="E492" s="807" t="s">
        <v>1123</v>
      </c>
      <c r="F492" s="808"/>
      <c r="G492" s="808"/>
      <c r="H492" s="809"/>
      <c r="I492" s="810">
        <v>0.27200000000000002</v>
      </c>
      <c r="K492" s="23" t="s">
        <v>1138</v>
      </c>
      <c r="L492" s="311"/>
      <c r="M492" s="13"/>
      <c r="N492" s="13"/>
      <c r="O492" s="583">
        <v>0</v>
      </c>
      <c r="Q492" s="23" t="s">
        <v>255</v>
      </c>
      <c r="R492" s="311"/>
      <c r="S492" s="13"/>
      <c r="T492" s="13"/>
      <c r="U492" s="583">
        <v>0</v>
      </c>
      <c r="W492" s="23" t="s">
        <v>318</v>
      </c>
      <c r="X492" s="13"/>
      <c r="Y492" s="13"/>
      <c r="Z492" s="13"/>
      <c r="AA492" s="583">
        <v>0.30000001192092896</v>
      </c>
      <c r="AC492" s="23" t="s">
        <v>370</v>
      </c>
      <c r="AD492" s="13"/>
      <c r="AE492" s="13"/>
      <c r="AF492" s="13"/>
      <c r="AG492" s="583">
        <v>0.40999999642372131</v>
      </c>
      <c r="AI492" s="23" t="s">
        <v>203</v>
      </c>
      <c r="AJ492" s="311"/>
      <c r="AK492" s="13"/>
      <c r="AL492" s="692"/>
      <c r="AM492" s="583">
        <v>0</v>
      </c>
      <c r="AO492" s="23" t="s">
        <v>204</v>
      </c>
      <c r="AP492" s="13"/>
      <c r="AQ492" s="13"/>
      <c r="AR492" s="13"/>
      <c r="AS492" s="583">
        <v>0.31999999284744263</v>
      </c>
      <c r="AU492" s="23" t="s">
        <v>210</v>
      </c>
      <c r="AV492" s="692"/>
      <c r="AW492" s="692"/>
      <c r="AX492" s="14"/>
      <c r="AY492" s="583">
        <v>0</v>
      </c>
    </row>
    <row r="493" spans="5:51" x14ac:dyDescent="0.3">
      <c r="E493" s="807" t="s">
        <v>594</v>
      </c>
      <c r="F493" s="808"/>
      <c r="G493" s="808"/>
      <c r="H493" s="809"/>
      <c r="I493" s="810">
        <v>0.27</v>
      </c>
      <c r="K493" s="23" t="s">
        <v>176</v>
      </c>
      <c r="L493" s="311"/>
      <c r="M493" s="13"/>
      <c r="N493" s="13"/>
      <c r="O493" s="583">
        <v>0.23200000000000001</v>
      </c>
      <c r="Q493" s="23" t="s">
        <v>256</v>
      </c>
      <c r="R493" s="311"/>
      <c r="S493" s="13"/>
      <c r="T493" s="13"/>
      <c r="U493" s="583">
        <v>0</v>
      </c>
      <c r="W493" s="23" t="s">
        <v>369</v>
      </c>
      <c r="X493" s="13"/>
      <c r="Y493" s="13"/>
      <c r="Z493" s="13"/>
      <c r="AA493" s="583">
        <v>0</v>
      </c>
      <c r="AC493" s="23" t="s">
        <v>971</v>
      </c>
      <c r="AD493" s="13"/>
      <c r="AE493" s="13"/>
      <c r="AF493" s="13"/>
      <c r="AG493" s="583">
        <v>0</v>
      </c>
      <c r="AI493" s="23" t="s">
        <v>338</v>
      </c>
      <c r="AJ493" s="311"/>
      <c r="AK493" s="13"/>
      <c r="AL493" s="692"/>
      <c r="AM493" s="583">
        <v>0.41999998688697815</v>
      </c>
      <c r="AO493" s="23" t="s">
        <v>276</v>
      </c>
      <c r="AP493" s="13"/>
      <c r="AQ493" s="13"/>
      <c r="AR493" s="13"/>
      <c r="AS493" s="583">
        <v>0.34000000357627869</v>
      </c>
      <c r="AU493" s="23" t="s">
        <v>211</v>
      </c>
      <c r="AV493" s="692"/>
      <c r="AW493" s="692"/>
      <c r="AX493" s="14"/>
      <c r="AY493" s="583">
        <v>0</v>
      </c>
    </row>
    <row r="494" spans="5:51" x14ac:dyDescent="0.3">
      <c r="E494" s="807" t="s">
        <v>1125</v>
      </c>
      <c r="F494" s="808"/>
      <c r="G494" s="808"/>
      <c r="H494" s="809"/>
      <c r="I494" s="810">
        <v>0.27300000000000002</v>
      </c>
      <c r="K494" s="23" t="s">
        <v>387</v>
      </c>
      <c r="L494" s="311"/>
      <c r="M494" s="13"/>
      <c r="N494" s="13"/>
      <c r="O494" s="583">
        <v>0</v>
      </c>
      <c r="Q494" s="23" t="s">
        <v>257</v>
      </c>
      <c r="R494" s="311"/>
      <c r="S494" s="13"/>
      <c r="T494" s="13"/>
      <c r="U494" s="583">
        <v>0</v>
      </c>
      <c r="W494" s="23" t="s">
        <v>261</v>
      </c>
      <c r="X494" s="13"/>
      <c r="Y494" s="13"/>
      <c r="Z494" s="13"/>
      <c r="AA494" s="583">
        <v>0.23000000417232513</v>
      </c>
      <c r="AC494" s="23" t="s">
        <v>972</v>
      </c>
      <c r="AD494" s="13"/>
      <c r="AE494" s="13"/>
      <c r="AF494" s="13"/>
      <c r="AG494" s="583">
        <v>0.37000000476837158</v>
      </c>
      <c r="AI494" s="23" t="s">
        <v>43</v>
      </c>
      <c r="AJ494" s="311"/>
      <c r="AK494" s="13"/>
      <c r="AL494" s="692"/>
      <c r="AM494" s="583">
        <v>0</v>
      </c>
      <c r="AO494" s="23" t="s">
        <v>205</v>
      </c>
      <c r="AP494" s="13"/>
      <c r="AQ494" s="13"/>
      <c r="AR494" s="13"/>
      <c r="AS494" s="583">
        <v>0</v>
      </c>
      <c r="AU494" s="23" t="s">
        <v>212</v>
      </c>
      <c r="AV494" s="692"/>
      <c r="AW494" s="692"/>
      <c r="AX494" s="14"/>
      <c r="AY494" s="583">
        <v>0.31000000238418579</v>
      </c>
    </row>
    <row r="495" spans="5:51" x14ac:dyDescent="0.3">
      <c r="E495" s="807" t="s">
        <v>1127</v>
      </c>
      <c r="F495" s="808"/>
      <c r="G495" s="808"/>
      <c r="H495" s="809"/>
      <c r="I495" s="810">
        <v>0.26200000000000001</v>
      </c>
      <c r="K495" s="23" t="s">
        <v>1142</v>
      </c>
      <c r="L495" s="311"/>
      <c r="M495" s="13"/>
      <c r="N495" s="13"/>
      <c r="O495" s="583">
        <v>0.251</v>
      </c>
      <c r="Q495" s="23" t="s">
        <v>258</v>
      </c>
      <c r="R495" s="311"/>
      <c r="S495" s="13"/>
      <c r="T495" s="13"/>
      <c r="U495" s="583">
        <v>0</v>
      </c>
      <c r="W495" s="23" t="s">
        <v>490</v>
      </c>
      <c r="X495" s="13"/>
      <c r="Y495" s="13"/>
      <c r="Z495" s="13"/>
      <c r="AA495" s="583">
        <v>0.11999999731779099</v>
      </c>
      <c r="AC495" s="23" t="s">
        <v>371</v>
      </c>
      <c r="AD495" s="13"/>
      <c r="AE495" s="13"/>
      <c r="AF495" s="13"/>
      <c r="AG495" s="583">
        <v>0.40999999642372131</v>
      </c>
      <c r="AI495" s="23" t="s">
        <v>339</v>
      </c>
      <c r="AJ495" s="311"/>
      <c r="AK495" s="13"/>
      <c r="AL495" s="692"/>
      <c r="AM495" s="583">
        <v>0.38999998569488525</v>
      </c>
      <c r="AO495" s="23" t="s">
        <v>277</v>
      </c>
      <c r="AP495" s="13"/>
      <c r="AQ495" s="13"/>
      <c r="AR495" s="13"/>
      <c r="AS495" s="583">
        <v>0.36000001430511475</v>
      </c>
      <c r="AU495" s="23" t="s">
        <v>44</v>
      </c>
      <c r="AV495" s="692"/>
      <c r="AW495" s="692"/>
      <c r="AX495" s="14"/>
      <c r="AY495" s="583">
        <v>0</v>
      </c>
    </row>
    <row r="496" spans="5:51" x14ac:dyDescent="0.3">
      <c r="E496" s="807" t="s">
        <v>1128</v>
      </c>
      <c r="F496" s="808"/>
      <c r="G496" s="808"/>
      <c r="H496" s="809"/>
      <c r="I496" s="810">
        <v>0.27300000000000002</v>
      </c>
      <c r="K496" s="23" t="s">
        <v>986</v>
      </c>
      <c r="L496" s="311"/>
      <c r="M496" s="13"/>
      <c r="N496" s="13"/>
      <c r="O496" s="583">
        <v>0.25900000000000001</v>
      </c>
      <c r="Q496" s="23" t="s">
        <v>317</v>
      </c>
      <c r="R496" s="311"/>
      <c r="S496" s="13"/>
      <c r="T496" s="13"/>
      <c r="U496" s="583">
        <v>0</v>
      </c>
      <c r="W496" s="23" t="s">
        <v>263</v>
      </c>
      <c r="X496" s="13"/>
      <c r="Y496" s="13"/>
      <c r="Z496" s="13"/>
      <c r="AA496" s="583">
        <v>0</v>
      </c>
      <c r="AC496" s="23" t="s">
        <v>372</v>
      </c>
      <c r="AD496" s="13"/>
      <c r="AE496" s="13"/>
      <c r="AF496" s="13"/>
      <c r="AG496" s="583">
        <v>0</v>
      </c>
      <c r="AI496" s="23" t="s">
        <v>107</v>
      </c>
      <c r="AJ496" s="311"/>
      <c r="AK496" s="13"/>
      <c r="AL496" s="692"/>
      <c r="AM496" s="583">
        <v>0</v>
      </c>
      <c r="AO496" s="23" t="s">
        <v>206</v>
      </c>
      <c r="AP496" s="13"/>
      <c r="AQ496" s="13"/>
      <c r="AR496" s="13"/>
      <c r="AS496" s="583">
        <v>0</v>
      </c>
      <c r="AU496" s="23" t="s">
        <v>213</v>
      </c>
      <c r="AV496" s="692"/>
      <c r="AW496" s="692"/>
      <c r="AX496" s="14"/>
      <c r="AY496" s="583">
        <v>0</v>
      </c>
    </row>
    <row r="497" spans="5:51" x14ac:dyDescent="0.3">
      <c r="E497" s="807" t="s">
        <v>1129</v>
      </c>
      <c r="F497" s="808"/>
      <c r="G497" s="808"/>
      <c r="H497" s="809"/>
      <c r="I497" s="810">
        <v>0.27300000000000002</v>
      </c>
      <c r="K497" s="23" t="s">
        <v>607</v>
      </c>
      <c r="L497" s="311"/>
      <c r="M497" s="13"/>
      <c r="N497" s="13"/>
      <c r="O497" s="583">
        <v>0.21099999999999999</v>
      </c>
      <c r="Q497" s="23" t="s">
        <v>569</v>
      </c>
      <c r="R497" s="311"/>
      <c r="S497" s="13"/>
      <c r="T497" s="13"/>
      <c r="U497" s="583">
        <v>0.19</v>
      </c>
      <c r="W497" s="23" t="s">
        <v>421</v>
      </c>
      <c r="X497" s="13"/>
      <c r="Y497" s="13"/>
      <c r="Z497" s="13"/>
      <c r="AA497" s="583">
        <v>0</v>
      </c>
      <c r="AC497" s="23" t="s">
        <v>373</v>
      </c>
      <c r="AD497" s="13"/>
      <c r="AE497" s="13"/>
      <c r="AF497" s="13"/>
      <c r="AG497" s="583">
        <v>0</v>
      </c>
      <c r="AI497" s="23" t="s">
        <v>275</v>
      </c>
      <c r="AJ497" s="311"/>
      <c r="AK497" s="13"/>
      <c r="AL497" s="692"/>
      <c r="AM497" s="583">
        <v>0</v>
      </c>
      <c r="AO497" s="23" t="s">
        <v>278</v>
      </c>
      <c r="AP497" s="13"/>
      <c r="AQ497" s="13"/>
      <c r="AR497" s="13"/>
      <c r="AS497" s="583">
        <v>0.34000000357627869</v>
      </c>
      <c r="AU497" s="23" t="s">
        <v>214</v>
      </c>
      <c r="AV497" s="692"/>
      <c r="AW497" s="692"/>
      <c r="AX497" s="14"/>
      <c r="AY497" s="583">
        <v>0</v>
      </c>
    </row>
    <row r="498" spans="5:51" x14ac:dyDescent="0.3">
      <c r="E498" s="807" t="s">
        <v>1131</v>
      </c>
      <c r="F498" s="808"/>
      <c r="G498" s="808"/>
      <c r="H498" s="809"/>
      <c r="I498" s="810">
        <v>0.191</v>
      </c>
      <c r="K498" s="23" t="s">
        <v>1150</v>
      </c>
      <c r="L498" s="311"/>
      <c r="M498" s="13"/>
      <c r="N498" s="13"/>
      <c r="O498" s="583">
        <v>0</v>
      </c>
      <c r="Q498" s="23" t="s">
        <v>570</v>
      </c>
      <c r="R498" s="311"/>
      <c r="S498" s="13"/>
      <c r="T498" s="13"/>
      <c r="U498" s="583">
        <v>0.28999999999999998</v>
      </c>
      <c r="W498" s="23" t="s">
        <v>470</v>
      </c>
      <c r="X498" s="13"/>
      <c r="Y498" s="13"/>
      <c r="Z498" s="13"/>
      <c r="AA498" s="583">
        <v>0</v>
      </c>
      <c r="AC498" s="23" t="s">
        <v>198</v>
      </c>
      <c r="AD498" s="13"/>
      <c r="AE498" s="13"/>
      <c r="AF498" s="13"/>
      <c r="AG498" s="583">
        <v>0</v>
      </c>
      <c r="AI498" s="23" t="s">
        <v>204</v>
      </c>
      <c r="AJ498" s="311"/>
      <c r="AK498" s="13"/>
      <c r="AL498" s="692"/>
      <c r="AM498" s="583">
        <v>0.37000000476837158</v>
      </c>
      <c r="AO498" s="23" t="s">
        <v>37</v>
      </c>
      <c r="AP498" s="13"/>
      <c r="AQ498" s="13"/>
      <c r="AR498" s="13"/>
      <c r="AS498" s="583">
        <v>0</v>
      </c>
      <c r="AU498" s="23" t="s">
        <v>215</v>
      </c>
      <c r="AV498" s="692"/>
      <c r="AW498" s="692"/>
      <c r="AX498" s="14"/>
      <c r="AY498" s="583">
        <v>5.000000074505806E-2</v>
      </c>
    </row>
    <row r="499" spans="5:51" x14ac:dyDescent="0.3">
      <c r="E499" s="807" t="s">
        <v>1132</v>
      </c>
      <c r="F499" s="808"/>
      <c r="G499" s="808"/>
      <c r="H499" s="809"/>
      <c r="I499" s="810">
        <v>0</v>
      </c>
      <c r="K499" s="23" t="s">
        <v>1153</v>
      </c>
      <c r="L499" s="311"/>
      <c r="M499" s="13"/>
      <c r="N499" s="13"/>
      <c r="O499" s="583">
        <v>0.25900000000000001</v>
      </c>
      <c r="Q499" s="23" t="s">
        <v>571</v>
      </c>
      <c r="R499" s="311"/>
      <c r="S499" s="13"/>
      <c r="T499" s="13"/>
      <c r="U499" s="583">
        <v>0</v>
      </c>
      <c r="W499" s="23" t="s">
        <v>463</v>
      </c>
      <c r="X499" s="13"/>
      <c r="Y499" s="13"/>
      <c r="Z499" s="13"/>
      <c r="AA499" s="583">
        <v>0</v>
      </c>
      <c r="AC499" s="23" t="s">
        <v>199</v>
      </c>
      <c r="AD499" s="13"/>
      <c r="AE499" s="13"/>
      <c r="AF499" s="13"/>
      <c r="AG499" s="583">
        <v>0</v>
      </c>
      <c r="AI499" s="23" t="s">
        <v>205</v>
      </c>
      <c r="AJ499" s="311"/>
      <c r="AK499" s="13"/>
      <c r="AL499" s="692"/>
      <c r="AM499" s="583">
        <v>0</v>
      </c>
      <c r="AO499" s="23" t="s">
        <v>466</v>
      </c>
      <c r="AP499" s="13"/>
      <c r="AQ499" s="13"/>
      <c r="AR499" s="13"/>
      <c r="AS499" s="583">
        <v>0</v>
      </c>
      <c r="AU499" s="23" t="s">
        <v>178</v>
      </c>
      <c r="AV499" s="692"/>
      <c r="AW499" s="692"/>
      <c r="AX499" s="14"/>
      <c r="AY499" s="583">
        <v>0</v>
      </c>
    </row>
    <row r="500" spans="5:51" x14ac:dyDescent="0.3">
      <c r="E500" s="807" t="s">
        <v>982</v>
      </c>
      <c r="F500" s="808"/>
      <c r="G500" s="808"/>
      <c r="H500" s="809"/>
      <c r="I500" s="810">
        <v>0.27300000000000002</v>
      </c>
      <c r="K500" s="23" t="s">
        <v>435</v>
      </c>
      <c r="L500" s="311"/>
      <c r="M500" s="13"/>
      <c r="N500" s="13"/>
      <c r="O500" s="583">
        <v>0.25900000000000001</v>
      </c>
      <c r="Q500" s="23" t="s">
        <v>335</v>
      </c>
      <c r="R500" s="311"/>
      <c r="S500" s="13"/>
      <c r="T500" s="13"/>
      <c r="U500" s="583">
        <v>0</v>
      </c>
      <c r="W500" s="23" t="s">
        <v>473</v>
      </c>
      <c r="X500" s="13"/>
      <c r="Y500" s="13"/>
      <c r="Z500" s="13"/>
      <c r="AA500" s="583">
        <v>0</v>
      </c>
      <c r="AC500" s="23" t="s">
        <v>973</v>
      </c>
      <c r="AD500" s="13"/>
      <c r="AE500" s="13"/>
      <c r="AF500" s="13"/>
      <c r="AG500" s="583">
        <v>0.34999999403953552</v>
      </c>
      <c r="AI500" s="23" t="s">
        <v>277</v>
      </c>
      <c r="AJ500" s="311"/>
      <c r="AK500" s="13"/>
      <c r="AL500" s="692"/>
      <c r="AM500" s="583">
        <v>0.43000000715255737</v>
      </c>
      <c r="AO500" s="23" t="s">
        <v>279</v>
      </c>
      <c r="AP500" s="13"/>
      <c r="AQ500" s="13"/>
      <c r="AR500" s="13"/>
      <c r="AS500" s="583">
        <v>0</v>
      </c>
      <c r="AU500" s="23" t="s">
        <v>179</v>
      </c>
      <c r="AV500" s="692"/>
      <c r="AW500" s="692"/>
      <c r="AX500" s="14"/>
      <c r="AY500" s="583">
        <v>0</v>
      </c>
    </row>
    <row r="501" spans="5:51" x14ac:dyDescent="0.3">
      <c r="E501" s="807" t="s">
        <v>289</v>
      </c>
      <c r="F501" s="808"/>
      <c r="G501" s="808"/>
      <c r="H501" s="809"/>
      <c r="I501" s="810">
        <v>0.27300000000000002</v>
      </c>
      <c r="K501" s="23" t="s">
        <v>613</v>
      </c>
      <c r="L501" s="311"/>
      <c r="M501" s="13"/>
      <c r="N501" s="13"/>
      <c r="O501" s="583">
        <v>0.254</v>
      </c>
      <c r="Q501" s="23" t="s">
        <v>259</v>
      </c>
      <c r="R501" s="311"/>
      <c r="S501" s="13"/>
      <c r="T501" s="13"/>
      <c r="U501" s="583">
        <v>0</v>
      </c>
      <c r="W501" s="23" t="s">
        <v>371</v>
      </c>
      <c r="X501" s="13"/>
      <c r="Y501" s="13"/>
      <c r="Z501" s="13"/>
      <c r="AA501" s="583">
        <v>0.28999999165534973</v>
      </c>
      <c r="AC501" s="23" t="s">
        <v>374</v>
      </c>
      <c r="AD501" s="13"/>
      <c r="AE501" s="13"/>
      <c r="AF501" s="13"/>
      <c r="AG501" s="583">
        <v>0</v>
      </c>
      <c r="AI501" s="23" t="s">
        <v>206</v>
      </c>
      <c r="AJ501" s="311"/>
      <c r="AK501" s="13"/>
      <c r="AL501" s="692"/>
      <c r="AM501" s="583">
        <v>0.33000001311302185</v>
      </c>
      <c r="AO501" s="23" t="s">
        <v>280</v>
      </c>
      <c r="AP501" s="13"/>
      <c r="AQ501" s="13"/>
      <c r="AR501" s="13"/>
      <c r="AS501" s="583">
        <v>0.2800000011920929</v>
      </c>
      <c r="AU501" s="23" t="s">
        <v>462</v>
      </c>
      <c r="AV501" s="692"/>
      <c r="AW501" s="692"/>
      <c r="AX501" s="14"/>
      <c r="AY501" s="583">
        <v>0</v>
      </c>
    </row>
    <row r="502" spans="5:51" x14ac:dyDescent="0.3">
      <c r="E502" s="807" t="s">
        <v>1138</v>
      </c>
      <c r="F502" s="808"/>
      <c r="G502" s="808"/>
      <c r="H502" s="809"/>
      <c r="I502" s="810">
        <v>0</v>
      </c>
      <c r="K502" s="23" t="s">
        <v>1156</v>
      </c>
      <c r="L502" s="311"/>
      <c r="M502" s="13"/>
      <c r="N502" s="13"/>
      <c r="O502" s="583">
        <v>0</v>
      </c>
      <c r="Q502" s="23" t="s">
        <v>336</v>
      </c>
      <c r="R502" s="311"/>
      <c r="S502" s="13"/>
      <c r="T502" s="13"/>
      <c r="U502" s="583">
        <v>0</v>
      </c>
      <c r="W502" s="23" t="s">
        <v>372</v>
      </c>
      <c r="X502" s="13"/>
      <c r="Y502" s="13"/>
      <c r="Z502" s="13"/>
      <c r="AA502" s="583">
        <v>0</v>
      </c>
      <c r="AC502" s="23" t="s">
        <v>375</v>
      </c>
      <c r="AD502" s="13"/>
      <c r="AE502" s="13"/>
      <c r="AF502" s="13"/>
      <c r="AG502" s="583">
        <v>0.38999998569488525</v>
      </c>
      <c r="AI502" s="23" t="s">
        <v>278</v>
      </c>
      <c r="AJ502" s="311"/>
      <c r="AK502" s="13"/>
      <c r="AL502" s="692"/>
      <c r="AM502" s="583">
        <v>0.37999999523162842</v>
      </c>
      <c r="AO502" s="23" t="s">
        <v>281</v>
      </c>
      <c r="AP502" s="13"/>
      <c r="AQ502" s="13"/>
      <c r="AR502" s="13"/>
      <c r="AS502" s="583">
        <v>0</v>
      </c>
      <c r="AU502" s="23" t="s">
        <v>216</v>
      </c>
      <c r="AV502" s="692"/>
      <c r="AW502" s="692"/>
      <c r="AX502" s="14"/>
      <c r="AY502" s="583">
        <v>0</v>
      </c>
    </row>
    <row r="503" spans="5:51" x14ac:dyDescent="0.3">
      <c r="E503" s="807" t="s">
        <v>176</v>
      </c>
      <c r="F503" s="808"/>
      <c r="G503" s="808"/>
      <c r="H503" s="809"/>
      <c r="I503" s="810">
        <v>0.27</v>
      </c>
      <c r="K503" s="23" t="s">
        <v>1160</v>
      </c>
      <c r="L503" s="311"/>
      <c r="M503" s="13"/>
      <c r="N503" s="13"/>
      <c r="O503" s="583">
        <v>0.25600000000000001</v>
      </c>
      <c r="Q503" s="23" t="s">
        <v>572</v>
      </c>
      <c r="R503" s="311"/>
      <c r="S503" s="13"/>
      <c r="T503" s="13"/>
      <c r="U503" s="583">
        <v>0</v>
      </c>
      <c r="W503" s="23" t="s">
        <v>373</v>
      </c>
      <c r="X503" s="13"/>
      <c r="Y503" s="13"/>
      <c r="Z503" s="13"/>
      <c r="AA503" s="583">
        <v>0</v>
      </c>
      <c r="AC503" s="23" t="s">
        <v>105</v>
      </c>
      <c r="AD503" s="13"/>
      <c r="AE503" s="13"/>
      <c r="AF503" s="13"/>
      <c r="AG503" s="583">
        <v>0</v>
      </c>
      <c r="AI503" s="23" t="s">
        <v>37</v>
      </c>
      <c r="AJ503" s="311"/>
      <c r="AK503" s="13"/>
      <c r="AL503" s="692"/>
      <c r="AM503" s="583">
        <v>0</v>
      </c>
      <c r="AO503" s="23" t="s">
        <v>30</v>
      </c>
      <c r="AP503" s="13"/>
      <c r="AQ503" s="13"/>
      <c r="AR503" s="13"/>
      <c r="AS503" s="583">
        <v>0.28999999165534973</v>
      </c>
      <c r="AU503" s="23" t="s">
        <v>45</v>
      </c>
      <c r="AV503" s="693"/>
      <c r="AW503" s="693"/>
      <c r="AX503" s="14"/>
      <c r="AY503" s="583">
        <v>0</v>
      </c>
    </row>
    <row r="504" spans="5:51" x14ac:dyDescent="0.3">
      <c r="E504" s="807" t="s">
        <v>387</v>
      </c>
      <c r="F504" s="808"/>
      <c r="G504" s="808"/>
      <c r="H504" s="809"/>
      <c r="I504" s="810">
        <v>0</v>
      </c>
      <c r="K504" s="23" t="s">
        <v>1162</v>
      </c>
      <c r="L504" s="311"/>
      <c r="M504" s="13"/>
      <c r="N504" s="13"/>
      <c r="O504" s="583">
        <v>0.18</v>
      </c>
      <c r="Q504" s="23" t="s">
        <v>197</v>
      </c>
      <c r="R504" s="311"/>
      <c r="S504" s="13"/>
      <c r="T504" s="13"/>
      <c r="U504" s="583">
        <v>0.21</v>
      </c>
      <c r="W504" s="23" t="s">
        <v>198</v>
      </c>
      <c r="X504" s="13"/>
      <c r="Y504" s="13"/>
      <c r="Z504" s="13"/>
      <c r="AA504" s="583">
        <v>0</v>
      </c>
      <c r="AC504" s="23" t="s">
        <v>974</v>
      </c>
      <c r="AD504" s="13"/>
      <c r="AE504" s="13"/>
      <c r="AF504" s="13"/>
      <c r="AG504" s="583">
        <v>0</v>
      </c>
      <c r="AI504" s="23" t="s">
        <v>279</v>
      </c>
      <c r="AJ504" s="311"/>
      <c r="AK504" s="13"/>
      <c r="AL504" s="692"/>
      <c r="AM504" s="583">
        <v>0</v>
      </c>
      <c r="AO504" s="23" t="s">
        <v>461</v>
      </c>
      <c r="AP504" s="13"/>
      <c r="AQ504" s="13"/>
      <c r="AR504" s="13"/>
      <c r="AS504" s="583">
        <v>0</v>
      </c>
      <c r="AU504" s="456" t="s">
        <v>187</v>
      </c>
    </row>
    <row r="505" spans="5:51" x14ac:dyDescent="0.3">
      <c r="E505" s="807" t="s">
        <v>1142</v>
      </c>
      <c r="F505" s="808"/>
      <c r="G505" s="808"/>
      <c r="H505" s="809"/>
      <c r="I505" s="810">
        <v>0.27</v>
      </c>
      <c r="K505" s="23" t="s">
        <v>988</v>
      </c>
      <c r="L505" s="311"/>
      <c r="M505" s="13"/>
      <c r="N505" s="13"/>
      <c r="O505" s="583">
        <v>0.25900000000000001</v>
      </c>
      <c r="Q505" s="23" t="s">
        <v>260</v>
      </c>
      <c r="R505" s="311"/>
      <c r="S505" s="13"/>
      <c r="T505" s="13"/>
      <c r="U505" s="583">
        <v>0</v>
      </c>
      <c r="W505" s="23" t="s">
        <v>199</v>
      </c>
      <c r="X505" s="13"/>
      <c r="Y505" s="13"/>
      <c r="Z505" s="13"/>
      <c r="AA505" s="583">
        <v>0</v>
      </c>
      <c r="AC505" s="23" t="s">
        <v>200</v>
      </c>
      <c r="AD505" s="13"/>
      <c r="AE505" s="13"/>
      <c r="AF505" s="13"/>
      <c r="AG505" s="583">
        <v>0</v>
      </c>
      <c r="AI505" s="23" t="s">
        <v>280</v>
      </c>
      <c r="AJ505" s="311"/>
      <c r="AK505" s="13"/>
      <c r="AL505" s="692"/>
      <c r="AM505" s="583">
        <v>0.31999999284744263</v>
      </c>
      <c r="AO505" s="23" t="s">
        <v>282</v>
      </c>
      <c r="AP505" s="13"/>
      <c r="AQ505" s="13"/>
      <c r="AR505" s="13"/>
      <c r="AS505" s="583">
        <v>0</v>
      </c>
    </row>
    <row r="506" spans="5:51" x14ac:dyDescent="0.3">
      <c r="E506" s="807" t="s">
        <v>1498</v>
      </c>
      <c r="F506" s="808"/>
      <c r="G506" s="808"/>
      <c r="H506" s="809"/>
      <c r="I506" s="810">
        <v>0.26600000000000001</v>
      </c>
      <c r="K506" s="23" t="s">
        <v>616</v>
      </c>
      <c r="L506" s="311"/>
      <c r="M506" s="13"/>
      <c r="N506" s="13"/>
      <c r="O506" s="583">
        <v>0.25900000000000001</v>
      </c>
      <c r="Q506" s="23" t="s">
        <v>573</v>
      </c>
      <c r="R506" s="311"/>
      <c r="S506" s="13"/>
      <c r="T506" s="13"/>
      <c r="U506" s="583">
        <v>0</v>
      </c>
      <c r="W506" s="23" t="s">
        <v>404</v>
      </c>
      <c r="X506" s="13"/>
      <c r="Y506" s="13"/>
      <c r="Z506" s="13"/>
      <c r="AA506" s="583">
        <v>0.18000000715255737</v>
      </c>
      <c r="AC506" s="23" t="s">
        <v>201</v>
      </c>
      <c r="AD506" s="13"/>
      <c r="AE506" s="13"/>
      <c r="AF506" s="13"/>
      <c r="AG506" s="583">
        <v>0</v>
      </c>
      <c r="AI506" s="23" t="s">
        <v>30</v>
      </c>
      <c r="AJ506" s="311"/>
      <c r="AK506" s="13"/>
      <c r="AL506" s="692"/>
      <c r="AM506" s="583">
        <v>0.31999999284744263</v>
      </c>
      <c r="AO506" s="23" t="s">
        <v>283</v>
      </c>
      <c r="AP506" s="13"/>
      <c r="AQ506" s="13"/>
      <c r="AR506" s="13"/>
      <c r="AS506" s="583">
        <v>0.36000001430511475</v>
      </c>
    </row>
    <row r="507" spans="5:51" x14ac:dyDescent="0.3">
      <c r="E507" s="807" t="s">
        <v>986</v>
      </c>
      <c r="F507" s="808"/>
      <c r="G507" s="808"/>
      <c r="H507" s="809"/>
      <c r="I507" s="810">
        <v>0.27300000000000002</v>
      </c>
      <c r="K507" s="23" t="s">
        <v>1167</v>
      </c>
      <c r="L507" s="311"/>
      <c r="M507" s="13"/>
      <c r="N507" s="13"/>
      <c r="O507" s="583">
        <v>0.25900000000000001</v>
      </c>
      <c r="Q507" s="23" t="s">
        <v>368</v>
      </c>
      <c r="R507" s="311"/>
      <c r="S507" s="13"/>
      <c r="T507" s="13"/>
      <c r="U507" s="583">
        <v>0.24</v>
      </c>
      <c r="W507" s="23" t="s">
        <v>200</v>
      </c>
      <c r="X507" s="13"/>
      <c r="Y507" s="13"/>
      <c r="Z507" s="13"/>
      <c r="AA507" s="583">
        <v>0</v>
      </c>
      <c r="AC507" s="23" t="s">
        <v>202</v>
      </c>
      <c r="AD507" s="13"/>
      <c r="AE507" s="13"/>
      <c r="AF507" s="13"/>
      <c r="AG507" s="583">
        <v>0</v>
      </c>
      <c r="AI507" s="23" t="s">
        <v>461</v>
      </c>
      <c r="AJ507" s="311"/>
      <c r="AK507" s="13"/>
      <c r="AL507" s="692"/>
      <c r="AM507" s="583">
        <v>0</v>
      </c>
      <c r="AO507" s="23" t="s">
        <v>284</v>
      </c>
      <c r="AP507" s="13"/>
      <c r="AQ507" s="13"/>
      <c r="AR507" s="13"/>
      <c r="AS507" s="583">
        <v>0</v>
      </c>
    </row>
    <row r="508" spans="5:51" x14ac:dyDescent="0.3">
      <c r="E508" s="807" t="s">
        <v>1143</v>
      </c>
      <c r="F508" s="808"/>
      <c r="G508" s="808"/>
      <c r="H508" s="809"/>
      <c r="I508" s="810">
        <v>0.26900000000000002</v>
      </c>
      <c r="K508" s="23" t="s">
        <v>1169</v>
      </c>
      <c r="L508" s="311"/>
      <c r="M508" s="13"/>
      <c r="N508" s="13"/>
      <c r="O508" s="583">
        <v>0.25900000000000001</v>
      </c>
      <c r="Q508" s="23" t="s">
        <v>318</v>
      </c>
      <c r="R508" s="311"/>
      <c r="S508" s="13"/>
      <c r="T508" s="13"/>
      <c r="U508" s="583">
        <v>0.25</v>
      </c>
      <c r="W508" s="23" t="s">
        <v>201</v>
      </c>
      <c r="X508" s="13"/>
      <c r="Y508" s="13"/>
      <c r="Z508" s="13"/>
      <c r="AA508" s="583">
        <v>0</v>
      </c>
      <c r="AC508" s="23" t="s">
        <v>274</v>
      </c>
      <c r="AD508" s="13"/>
      <c r="AE508" s="13"/>
      <c r="AF508" s="13"/>
      <c r="AG508" s="583">
        <v>0.37000000476837158</v>
      </c>
      <c r="AI508" s="23" t="s">
        <v>283</v>
      </c>
      <c r="AJ508" s="311"/>
      <c r="AK508" s="13"/>
      <c r="AL508" s="692"/>
      <c r="AM508" s="583">
        <v>0.36000001430511475</v>
      </c>
      <c r="AO508" s="23" t="s">
        <v>285</v>
      </c>
      <c r="AP508" s="13"/>
      <c r="AQ508" s="13"/>
      <c r="AR508" s="13"/>
      <c r="AS508" s="583">
        <v>0.34000000357627869</v>
      </c>
    </row>
    <row r="509" spans="5:51" x14ac:dyDescent="0.3">
      <c r="E509" s="807" t="s">
        <v>1144</v>
      </c>
      <c r="F509" s="808"/>
      <c r="G509" s="808"/>
      <c r="H509" s="809"/>
      <c r="I509" s="810">
        <v>0.26700000000000002</v>
      </c>
      <c r="K509" s="23" t="s">
        <v>1171</v>
      </c>
      <c r="L509" s="311"/>
      <c r="M509" s="13"/>
      <c r="N509" s="13"/>
      <c r="O509" s="583">
        <v>0</v>
      </c>
      <c r="Q509" s="23" t="s">
        <v>369</v>
      </c>
      <c r="R509" s="311"/>
      <c r="S509" s="13"/>
      <c r="T509" s="13"/>
      <c r="U509" s="583">
        <v>0</v>
      </c>
      <c r="W509" s="23" t="s">
        <v>375</v>
      </c>
      <c r="X509" s="13"/>
      <c r="Y509" s="13"/>
      <c r="Z509" s="13"/>
      <c r="AA509" s="583">
        <v>0.28999999165534973</v>
      </c>
      <c r="AC509" s="23" t="s">
        <v>203</v>
      </c>
      <c r="AD509" s="13"/>
      <c r="AE509" s="13"/>
      <c r="AF509" s="13"/>
      <c r="AG509" s="583">
        <v>0</v>
      </c>
      <c r="AI509" s="23" t="s">
        <v>340</v>
      </c>
      <c r="AJ509" s="311"/>
      <c r="AK509" s="13"/>
      <c r="AL509" s="692"/>
      <c r="AM509" s="583">
        <v>0.40999999642372131</v>
      </c>
      <c r="AO509" s="23" t="s">
        <v>34</v>
      </c>
      <c r="AP509" s="13"/>
      <c r="AQ509" s="13"/>
      <c r="AR509" s="13"/>
      <c r="AS509" s="583">
        <v>0.28999999165534973</v>
      </c>
    </row>
    <row r="510" spans="5:51" x14ac:dyDescent="0.3">
      <c r="E510" s="807" t="s">
        <v>607</v>
      </c>
      <c r="F510" s="808"/>
      <c r="G510" s="808"/>
      <c r="H510" s="809"/>
      <c r="I510" s="810">
        <v>0.223</v>
      </c>
      <c r="K510" s="23" t="s">
        <v>1174</v>
      </c>
      <c r="L510" s="311"/>
      <c r="M510" s="13"/>
      <c r="N510" s="13"/>
      <c r="O510" s="583">
        <v>0.25900000000000001</v>
      </c>
      <c r="Q510" s="23" t="s">
        <v>574</v>
      </c>
      <c r="R510" s="311"/>
      <c r="S510" s="13"/>
      <c r="T510" s="13"/>
      <c r="U510" s="583">
        <v>0.12</v>
      </c>
      <c r="W510" s="23" t="s">
        <v>105</v>
      </c>
      <c r="X510" s="13"/>
      <c r="Y510" s="13"/>
      <c r="Z510" s="13"/>
      <c r="AA510" s="583">
        <v>0</v>
      </c>
      <c r="AC510" s="23" t="s">
        <v>376</v>
      </c>
      <c r="AD510" s="13"/>
      <c r="AE510" s="13"/>
      <c r="AF510" s="13"/>
      <c r="AG510" s="583">
        <v>0.40999999642372131</v>
      </c>
      <c r="AI510" s="23" t="s">
        <v>285</v>
      </c>
      <c r="AJ510" s="311"/>
      <c r="AK510" s="13"/>
      <c r="AL510" s="692"/>
      <c r="AM510" s="583">
        <v>0</v>
      </c>
      <c r="AO510" s="23" t="s">
        <v>35</v>
      </c>
      <c r="AP510" s="13"/>
      <c r="AQ510" s="13"/>
      <c r="AR510" s="13"/>
      <c r="AS510" s="583">
        <v>0.28999999165534973</v>
      </c>
    </row>
    <row r="511" spans="5:51" x14ac:dyDescent="0.3">
      <c r="E511" s="807" t="s">
        <v>1154</v>
      </c>
      <c r="F511" s="808"/>
      <c r="G511" s="808"/>
      <c r="H511" s="809"/>
      <c r="I511" s="810">
        <v>0.26600000000000001</v>
      </c>
      <c r="K511" s="23" t="s">
        <v>1176</v>
      </c>
      <c r="L511" s="311"/>
      <c r="M511" s="13"/>
      <c r="N511" s="13"/>
      <c r="O511" s="583">
        <v>0.25900000000000001</v>
      </c>
      <c r="Q511" s="23" t="s">
        <v>261</v>
      </c>
      <c r="R511" s="311"/>
      <c r="S511" s="13"/>
      <c r="T511" s="13"/>
      <c r="U511" s="583">
        <v>0.21</v>
      </c>
      <c r="W511" s="23" t="s">
        <v>442</v>
      </c>
      <c r="X511" s="13"/>
      <c r="Y511" s="13"/>
      <c r="Z511" s="13"/>
      <c r="AA511" s="583">
        <v>0</v>
      </c>
      <c r="AC511" s="23" t="s">
        <v>43</v>
      </c>
      <c r="AD511" s="13"/>
      <c r="AE511" s="13"/>
      <c r="AF511" s="13"/>
      <c r="AG511" s="583">
        <v>0</v>
      </c>
      <c r="AI511" s="23" t="s">
        <v>34</v>
      </c>
      <c r="AJ511" s="311"/>
      <c r="AK511" s="13"/>
      <c r="AL511" s="692"/>
      <c r="AM511" s="583">
        <v>0.34999999403953552</v>
      </c>
      <c r="AO511" s="23" t="s">
        <v>286</v>
      </c>
      <c r="AP511" s="13"/>
      <c r="AQ511" s="13"/>
      <c r="AR511" s="13"/>
      <c r="AS511" s="583">
        <v>0</v>
      </c>
    </row>
    <row r="512" spans="5:51" x14ac:dyDescent="0.3">
      <c r="E512" s="807" t="s">
        <v>1499</v>
      </c>
      <c r="F512" s="808"/>
      <c r="G512" s="808"/>
      <c r="H512" s="809"/>
      <c r="I512" s="810">
        <v>0</v>
      </c>
      <c r="K512" s="23" t="s">
        <v>1177</v>
      </c>
      <c r="L512" s="311"/>
      <c r="M512" s="13"/>
      <c r="N512" s="13"/>
      <c r="O512" s="583">
        <v>0.252</v>
      </c>
      <c r="Q512" s="23" t="s">
        <v>319</v>
      </c>
      <c r="R512" s="311"/>
      <c r="S512" s="13"/>
      <c r="T512" s="13"/>
      <c r="U512" s="583">
        <v>0.22</v>
      </c>
      <c r="W512" s="23" t="s">
        <v>422</v>
      </c>
      <c r="X512" s="13"/>
      <c r="Y512" s="13"/>
      <c r="Z512" s="13"/>
      <c r="AA512" s="583">
        <v>0</v>
      </c>
      <c r="AC512" s="23" t="s">
        <v>782</v>
      </c>
      <c r="AD512" s="13"/>
      <c r="AE512" s="13"/>
      <c r="AF512" s="13"/>
      <c r="AG512" s="583">
        <v>0.37999999523162842</v>
      </c>
      <c r="AI512" s="23" t="s">
        <v>320</v>
      </c>
      <c r="AJ512" s="311"/>
      <c r="AK512" s="13"/>
      <c r="AL512" s="692"/>
      <c r="AM512" s="583">
        <v>0</v>
      </c>
      <c r="AO512" s="23" t="s">
        <v>39</v>
      </c>
      <c r="AP512" s="13"/>
      <c r="AQ512" s="13"/>
      <c r="AR512" s="13"/>
      <c r="AS512" s="583">
        <v>0</v>
      </c>
    </row>
    <row r="513" spans="5:45" x14ac:dyDescent="0.3">
      <c r="E513" s="807" t="s">
        <v>435</v>
      </c>
      <c r="F513" s="808"/>
      <c r="G513" s="808"/>
      <c r="H513" s="809"/>
      <c r="I513" s="810">
        <v>0.27100000000000002</v>
      </c>
      <c r="K513" s="23" t="s">
        <v>1178</v>
      </c>
      <c r="L513" s="311"/>
      <c r="M513" s="13"/>
      <c r="N513" s="13"/>
      <c r="O513" s="583">
        <v>0.254</v>
      </c>
      <c r="Q513" s="23" t="s">
        <v>263</v>
      </c>
      <c r="R513" s="311"/>
      <c r="S513" s="13"/>
      <c r="T513" s="13"/>
      <c r="U513" s="583">
        <v>0.23</v>
      </c>
      <c r="W513" s="23" t="s">
        <v>423</v>
      </c>
      <c r="X513" s="13"/>
      <c r="Y513" s="13"/>
      <c r="Z513" s="13"/>
      <c r="AA513" s="583">
        <v>0</v>
      </c>
      <c r="AC513" s="23" t="s">
        <v>106</v>
      </c>
      <c r="AD513" s="13"/>
      <c r="AE513" s="13"/>
      <c r="AF513" s="13"/>
      <c r="AG513" s="583">
        <v>0</v>
      </c>
      <c r="AI513" s="23" t="s">
        <v>35</v>
      </c>
      <c r="AJ513" s="311"/>
      <c r="AK513" s="13"/>
      <c r="AL513" s="692"/>
      <c r="AM513" s="583">
        <v>0.38999998569488525</v>
      </c>
      <c r="AO513" s="23" t="s">
        <v>40</v>
      </c>
      <c r="AP513" s="13"/>
      <c r="AQ513" s="13"/>
      <c r="AR513" s="13"/>
      <c r="AS513" s="583">
        <v>0</v>
      </c>
    </row>
    <row r="514" spans="5:45" x14ac:dyDescent="0.3">
      <c r="E514" s="807" t="s">
        <v>1500</v>
      </c>
      <c r="F514" s="808"/>
      <c r="G514" s="808"/>
      <c r="H514" s="809"/>
      <c r="I514" s="810">
        <v>0.27300000000000002</v>
      </c>
      <c r="K514" s="23" t="s">
        <v>1179</v>
      </c>
      <c r="L514" s="311"/>
      <c r="M514" s="13"/>
      <c r="N514" s="13"/>
      <c r="O514" s="583">
        <v>0.25900000000000001</v>
      </c>
      <c r="Q514" s="23" t="s">
        <v>421</v>
      </c>
      <c r="R514" s="311"/>
      <c r="S514" s="13"/>
      <c r="T514" s="13"/>
      <c r="U514" s="583">
        <v>0</v>
      </c>
      <c r="W514" s="23" t="s">
        <v>424</v>
      </c>
      <c r="X514" s="13"/>
      <c r="Y514" s="13"/>
      <c r="Z514" s="13"/>
      <c r="AA514" s="583">
        <v>0</v>
      </c>
      <c r="AC514" s="23" t="s">
        <v>107</v>
      </c>
      <c r="AD514" s="13"/>
      <c r="AE514" s="13"/>
      <c r="AF514" s="13"/>
      <c r="AG514" s="583">
        <v>0.15999999642372131</v>
      </c>
      <c r="AI514" s="23" t="s">
        <v>286</v>
      </c>
      <c r="AJ514" s="311"/>
      <c r="AK514" s="13"/>
      <c r="AL514" s="692"/>
      <c r="AM514" s="583">
        <v>0</v>
      </c>
      <c r="AO514" s="23" t="s">
        <v>287</v>
      </c>
      <c r="AP514" s="13"/>
      <c r="AQ514" s="13"/>
      <c r="AR514" s="13"/>
      <c r="AS514" s="583">
        <v>7.0000000298023224E-2</v>
      </c>
    </row>
    <row r="515" spans="5:45" x14ac:dyDescent="0.3">
      <c r="E515" s="807" t="s">
        <v>1156</v>
      </c>
      <c r="F515" s="808"/>
      <c r="G515" s="808"/>
      <c r="H515" s="809"/>
      <c r="I515" s="810">
        <v>0</v>
      </c>
      <c r="K515" s="23" t="s">
        <v>1180</v>
      </c>
      <c r="L515" s="311"/>
      <c r="M515" s="13"/>
      <c r="N515" s="13"/>
      <c r="O515" s="583">
        <v>0.25900000000000001</v>
      </c>
      <c r="Q515" s="23" t="s">
        <v>470</v>
      </c>
      <c r="R515" s="311"/>
      <c r="S515" s="13"/>
      <c r="T515" s="13"/>
      <c r="U515" s="583">
        <v>0</v>
      </c>
      <c r="W515" s="23" t="s">
        <v>484</v>
      </c>
      <c r="X515" s="13"/>
      <c r="Y515" s="13"/>
      <c r="Z515" s="13"/>
      <c r="AA515" s="583">
        <v>0.23999999463558197</v>
      </c>
      <c r="AC515" s="23" t="s">
        <v>275</v>
      </c>
      <c r="AD515" s="13"/>
      <c r="AE515" s="13"/>
      <c r="AF515" s="13"/>
      <c r="AG515" s="583">
        <v>0</v>
      </c>
      <c r="AI515" s="23" t="s">
        <v>39</v>
      </c>
      <c r="AJ515" s="311"/>
      <c r="AK515" s="13"/>
      <c r="AL515" s="692"/>
      <c r="AM515" s="583">
        <v>0</v>
      </c>
      <c r="AO515" s="23" t="s">
        <v>288</v>
      </c>
      <c r="AP515" s="13"/>
      <c r="AQ515" s="13"/>
      <c r="AR515" s="13"/>
      <c r="AS515" s="583">
        <v>0.31999999284744263</v>
      </c>
    </row>
    <row r="516" spans="5:45" x14ac:dyDescent="0.3">
      <c r="E516" s="807" t="s">
        <v>1157</v>
      </c>
      <c r="F516" s="808"/>
      <c r="G516" s="808"/>
      <c r="H516" s="809"/>
      <c r="I516" s="810">
        <v>0.27100000000000002</v>
      </c>
      <c r="K516" s="23" t="s">
        <v>1181</v>
      </c>
      <c r="L516" s="311"/>
      <c r="M516" s="13"/>
      <c r="N516" s="13"/>
      <c r="O516" s="583">
        <v>0.25800000000000001</v>
      </c>
      <c r="Q516" s="23" t="s">
        <v>463</v>
      </c>
      <c r="R516" s="311"/>
      <c r="S516" s="13"/>
      <c r="T516" s="13"/>
      <c r="U516" s="583">
        <v>0</v>
      </c>
      <c r="W516" s="23" t="s">
        <v>443</v>
      </c>
      <c r="X516" s="13"/>
      <c r="Y516" s="13"/>
      <c r="Z516" s="13"/>
      <c r="AA516" s="583">
        <v>0</v>
      </c>
      <c r="AC516" s="23" t="s">
        <v>975</v>
      </c>
      <c r="AD516" s="13"/>
      <c r="AE516" s="13"/>
      <c r="AF516" s="13"/>
      <c r="AG516" s="583">
        <v>0.25</v>
      </c>
      <c r="AI516" s="23" t="s">
        <v>40</v>
      </c>
      <c r="AJ516" s="311"/>
      <c r="AK516" s="13"/>
      <c r="AL516" s="692"/>
      <c r="AM516" s="583">
        <v>0</v>
      </c>
      <c r="AO516" s="23" t="s">
        <v>467</v>
      </c>
      <c r="AP516" s="13"/>
      <c r="AQ516" s="13"/>
      <c r="AR516" s="13"/>
      <c r="AS516" s="583">
        <v>0</v>
      </c>
    </row>
    <row r="517" spans="5:45" x14ac:dyDescent="0.3">
      <c r="E517" s="807" t="s">
        <v>1160</v>
      </c>
      <c r="F517" s="808"/>
      <c r="G517" s="808"/>
      <c r="H517" s="809"/>
      <c r="I517" s="810">
        <v>0.26800000000000002</v>
      </c>
      <c r="K517" s="23" t="s">
        <v>1188</v>
      </c>
      <c r="L517" s="311"/>
      <c r="M517" s="13"/>
      <c r="N517" s="13"/>
      <c r="O517" s="583">
        <v>0.20100000000000001</v>
      </c>
      <c r="Q517" s="23" t="s">
        <v>473</v>
      </c>
      <c r="R517" s="311"/>
      <c r="S517" s="13"/>
      <c r="T517" s="13"/>
      <c r="U517" s="583">
        <v>0</v>
      </c>
      <c r="W517" s="23" t="s">
        <v>203</v>
      </c>
      <c r="X517" s="13"/>
      <c r="Y517" s="13"/>
      <c r="Z517" s="13"/>
      <c r="AA517" s="583">
        <v>0</v>
      </c>
      <c r="AC517" s="23" t="s">
        <v>204</v>
      </c>
      <c r="AD517" s="13"/>
      <c r="AE517" s="13"/>
      <c r="AF517" s="13"/>
      <c r="AG517" s="583">
        <v>0.20000000298023224</v>
      </c>
      <c r="AI517" s="23" t="s">
        <v>287</v>
      </c>
      <c r="AJ517" s="311"/>
      <c r="AK517" s="13"/>
      <c r="AL517" s="692"/>
      <c r="AM517" s="583">
        <v>0</v>
      </c>
      <c r="AO517" s="23" t="s">
        <v>109</v>
      </c>
      <c r="AP517" s="13"/>
      <c r="AQ517" s="13"/>
      <c r="AR517" s="13"/>
      <c r="AS517" s="583">
        <v>0</v>
      </c>
    </row>
    <row r="518" spans="5:45" x14ac:dyDescent="0.3">
      <c r="E518" s="807" t="s">
        <v>1162</v>
      </c>
      <c r="F518" s="808"/>
      <c r="G518" s="808"/>
      <c r="H518" s="809"/>
      <c r="I518" s="810">
        <v>0.27200000000000002</v>
      </c>
      <c r="K518" s="23" t="s">
        <v>1190</v>
      </c>
      <c r="L518" s="311"/>
      <c r="M518" s="13"/>
      <c r="N518" s="13"/>
      <c r="O518" s="583">
        <v>0</v>
      </c>
      <c r="Q518" s="23" t="s">
        <v>371</v>
      </c>
      <c r="R518" s="311"/>
      <c r="S518" s="13"/>
      <c r="T518" s="13"/>
      <c r="U518" s="583">
        <v>0.23</v>
      </c>
      <c r="W518" s="23" t="s">
        <v>43</v>
      </c>
      <c r="X518" s="13"/>
      <c r="Y518" s="13"/>
      <c r="Z518" s="13"/>
      <c r="AA518" s="583">
        <v>0</v>
      </c>
      <c r="AC518" s="23" t="s">
        <v>276</v>
      </c>
      <c r="AD518" s="13"/>
      <c r="AE518" s="13"/>
      <c r="AF518" s="13"/>
      <c r="AG518" s="583">
        <v>0.40999999642372131</v>
      </c>
      <c r="AI518" s="23" t="s">
        <v>341</v>
      </c>
      <c r="AJ518" s="311"/>
      <c r="AK518" s="13"/>
      <c r="AL518" s="692"/>
      <c r="AM518" s="583">
        <v>0</v>
      </c>
      <c r="AO518" s="23" t="s">
        <v>289</v>
      </c>
      <c r="AP518" s="13"/>
      <c r="AQ518" s="13"/>
      <c r="AR518" s="13"/>
      <c r="AS518" s="583">
        <v>0</v>
      </c>
    </row>
    <row r="519" spans="5:45" x14ac:dyDescent="0.3">
      <c r="E519" s="807" t="s">
        <v>1501</v>
      </c>
      <c r="F519" s="808"/>
      <c r="G519" s="808"/>
      <c r="H519" s="809"/>
      <c r="I519" s="810">
        <v>0</v>
      </c>
      <c r="K519" s="23" t="s">
        <v>1191</v>
      </c>
      <c r="L519" s="311"/>
      <c r="M519" s="13"/>
      <c r="N519" s="13"/>
      <c r="O519" s="583">
        <v>0</v>
      </c>
      <c r="Q519" s="23" t="s">
        <v>575</v>
      </c>
      <c r="R519" s="311"/>
      <c r="S519" s="13"/>
      <c r="T519" s="13"/>
      <c r="U519" s="583">
        <v>0</v>
      </c>
      <c r="W519" s="23" t="s">
        <v>339</v>
      </c>
      <c r="X519" s="13"/>
      <c r="Y519" s="13"/>
      <c r="Z519" s="13"/>
      <c r="AA519" s="583">
        <v>0.27000001072883606</v>
      </c>
      <c r="AC519" s="23" t="s">
        <v>976</v>
      </c>
      <c r="AD519" s="13"/>
      <c r="AE519" s="13"/>
      <c r="AF519" s="13"/>
      <c r="AG519" s="583">
        <v>0</v>
      </c>
      <c r="AI519" s="23" t="s">
        <v>109</v>
      </c>
      <c r="AJ519" s="311"/>
      <c r="AK519" s="13"/>
      <c r="AL519" s="692"/>
      <c r="AM519" s="583">
        <v>0</v>
      </c>
      <c r="AO519" s="23" t="s">
        <v>42</v>
      </c>
      <c r="AP519" s="13"/>
      <c r="AQ519" s="13"/>
      <c r="AR519" s="13"/>
      <c r="AS519" s="583">
        <v>0</v>
      </c>
    </row>
    <row r="520" spans="5:45" x14ac:dyDescent="0.3">
      <c r="E520" s="807" t="s">
        <v>988</v>
      </c>
      <c r="F520" s="808"/>
      <c r="G520" s="808"/>
      <c r="H520" s="809"/>
      <c r="I520" s="810">
        <v>0.25</v>
      </c>
      <c r="K520" s="23" t="s">
        <v>1192</v>
      </c>
      <c r="L520" s="311"/>
      <c r="M520" s="13"/>
      <c r="N520" s="13"/>
      <c r="O520" s="583">
        <v>0.25900000000000001</v>
      </c>
      <c r="Q520" s="23" t="s">
        <v>264</v>
      </c>
      <c r="R520" s="311"/>
      <c r="S520" s="13"/>
      <c r="T520" s="13"/>
      <c r="U520" s="583">
        <v>0</v>
      </c>
      <c r="W520" s="23" t="s">
        <v>106</v>
      </c>
      <c r="X520" s="13"/>
      <c r="Y520" s="13"/>
      <c r="Z520" s="13"/>
      <c r="AA520" s="583">
        <v>0.31000000238418579</v>
      </c>
      <c r="AC520" s="23" t="s">
        <v>205</v>
      </c>
      <c r="AD520" s="13"/>
      <c r="AE520" s="13"/>
      <c r="AF520" s="13"/>
      <c r="AG520" s="583">
        <v>0</v>
      </c>
      <c r="AI520" s="23" t="s">
        <v>289</v>
      </c>
      <c r="AJ520" s="311"/>
      <c r="AK520" s="13"/>
      <c r="AL520" s="692"/>
      <c r="AM520" s="583">
        <v>0</v>
      </c>
      <c r="AO520" s="23" t="s">
        <v>176</v>
      </c>
      <c r="AP520" s="13"/>
      <c r="AQ520" s="13"/>
      <c r="AR520" s="13"/>
      <c r="AS520" s="583">
        <v>0.15000000596046448</v>
      </c>
    </row>
    <row r="521" spans="5:45" x14ac:dyDescent="0.3">
      <c r="E521" s="807" t="s">
        <v>616</v>
      </c>
      <c r="F521" s="808"/>
      <c r="G521" s="808"/>
      <c r="H521" s="809"/>
      <c r="I521" s="810">
        <v>0.27300000000000002</v>
      </c>
      <c r="K521" s="23" t="s">
        <v>1193</v>
      </c>
      <c r="L521" s="311"/>
      <c r="M521" s="13"/>
      <c r="N521" s="13"/>
      <c r="O521" s="583">
        <v>0.25900000000000001</v>
      </c>
      <c r="Q521" s="23" t="s">
        <v>266</v>
      </c>
      <c r="R521" s="311"/>
      <c r="S521" s="13"/>
      <c r="T521" s="13"/>
      <c r="U521" s="583">
        <v>0</v>
      </c>
      <c r="W521" s="23" t="s">
        <v>444</v>
      </c>
      <c r="X521" s="13"/>
      <c r="Y521" s="13"/>
      <c r="Z521" s="13"/>
      <c r="AA521" s="583">
        <v>0</v>
      </c>
      <c r="AC521" s="23" t="s">
        <v>277</v>
      </c>
      <c r="AD521" s="13"/>
      <c r="AE521" s="13"/>
      <c r="AF521" s="13"/>
      <c r="AG521" s="583">
        <v>0.40999999642372131</v>
      </c>
      <c r="AI521" s="23" t="s">
        <v>42</v>
      </c>
      <c r="AJ521" s="311"/>
      <c r="AK521" s="13"/>
      <c r="AL521" s="692"/>
      <c r="AM521" s="583">
        <v>0</v>
      </c>
      <c r="AO521" s="23" t="s">
        <v>342</v>
      </c>
      <c r="AP521" s="13"/>
      <c r="AQ521" s="13"/>
      <c r="AR521" s="13"/>
      <c r="AS521" s="583">
        <v>0.10999999940395355</v>
      </c>
    </row>
    <row r="522" spans="5:45" x14ac:dyDescent="0.3">
      <c r="E522" s="807" t="s">
        <v>1167</v>
      </c>
      <c r="F522" s="808"/>
      <c r="G522" s="808"/>
      <c r="H522" s="809"/>
      <c r="I522" s="810">
        <v>0.27300000000000002</v>
      </c>
      <c r="K522" s="23" t="s">
        <v>1194</v>
      </c>
      <c r="L522" s="311"/>
      <c r="M522" s="13"/>
      <c r="N522" s="13"/>
      <c r="O522" s="583">
        <v>0.25900000000000001</v>
      </c>
      <c r="Q522" s="23" t="s">
        <v>267</v>
      </c>
      <c r="R522" s="311"/>
      <c r="S522" s="13"/>
      <c r="T522" s="13"/>
      <c r="U522" s="583">
        <v>0</v>
      </c>
      <c r="W522" s="23" t="s">
        <v>425</v>
      </c>
      <c r="X522" s="13"/>
      <c r="Y522" s="13"/>
      <c r="Z522" s="13"/>
      <c r="AA522" s="583">
        <v>0</v>
      </c>
      <c r="AC522" s="23" t="s">
        <v>377</v>
      </c>
      <c r="AD522" s="13"/>
      <c r="AE522" s="13"/>
      <c r="AF522" s="13"/>
      <c r="AG522" s="583">
        <v>0</v>
      </c>
      <c r="AI522" s="23" t="s">
        <v>176</v>
      </c>
      <c r="AJ522" s="311"/>
      <c r="AK522" s="13"/>
      <c r="AL522" s="692"/>
      <c r="AM522" s="583">
        <v>0.2800000011920929</v>
      </c>
      <c r="AO522" s="23" t="s">
        <v>207</v>
      </c>
      <c r="AP522" s="13"/>
      <c r="AQ522" s="13"/>
      <c r="AR522" s="13"/>
      <c r="AS522" s="583">
        <v>0</v>
      </c>
    </row>
    <row r="523" spans="5:45" x14ac:dyDescent="0.3">
      <c r="E523" s="807" t="s">
        <v>1169</v>
      </c>
      <c r="F523" s="808"/>
      <c r="G523" s="808"/>
      <c r="H523" s="809"/>
      <c r="I523" s="810">
        <v>0.26900000000000002</v>
      </c>
      <c r="K523" s="23" t="s">
        <v>1195</v>
      </c>
      <c r="L523" s="311"/>
      <c r="M523" s="13"/>
      <c r="N523" s="13"/>
      <c r="O523" s="583">
        <v>0.23300000000000001</v>
      </c>
      <c r="Q523" s="23" t="s">
        <v>268</v>
      </c>
      <c r="R523" s="311"/>
      <c r="S523" s="13"/>
      <c r="T523" s="13"/>
      <c r="U523" s="583">
        <v>0</v>
      </c>
      <c r="W523" s="23" t="s">
        <v>107</v>
      </c>
      <c r="X523" s="13"/>
      <c r="Y523" s="13"/>
      <c r="Z523" s="13"/>
      <c r="AA523" s="583">
        <v>0.25999999046325684</v>
      </c>
      <c r="AC523" s="23" t="s">
        <v>378</v>
      </c>
      <c r="AD523" s="13"/>
      <c r="AE523" s="13"/>
      <c r="AF523" s="13"/>
      <c r="AG523" s="583">
        <v>0</v>
      </c>
      <c r="AI523" s="23" t="s">
        <v>321</v>
      </c>
      <c r="AJ523" s="311"/>
      <c r="AK523" s="13"/>
      <c r="AL523" s="692"/>
      <c r="AM523" s="583">
        <v>0</v>
      </c>
      <c r="AO523" s="23" t="s">
        <v>329</v>
      </c>
      <c r="AP523" s="13"/>
      <c r="AQ523" s="13"/>
      <c r="AR523" s="13"/>
      <c r="AS523" s="583">
        <v>0.36000001430511475</v>
      </c>
    </row>
    <row r="524" spans="5:45" x14ac:dyDescent="0.3">
      <c r="E524" s="807" t="s">
        <v>1171</v>
      </c>
      <c r="F524" s="808"/>
      <c r="G524" s="808"/>
      <c r="H524" s="809"/>
      <c r="I524" s="810">
        <v>0</v>
      </c>
      <c r="K524" s="23" t="s">
        <v>1196</v>
      </c>
      <c r="L524" s="311"/>
      <c r="M524" s="13"/>
      <c r="N524" s="13"/>
      <c r="O524" s="583">
        <v>0</v>
      </c>
      <c r="Q524" s="23" t="s">
        <v>576</v>
      </c>
      <c r="R524" s="311"/>
      <c r="S524" s="13"/>
      <c r="T524" s="13"/>
      <c r="U524" s="583">
        <v>0.17</v>
      </c>
      <c r="W524" s="23" t="s">
        <v>445</v>
      </c>
      <c r="X524" s="13"/>
      <c r="Y524" s="13"/>
      <c r="Z524" s="13"/>
      <c r="AA524" s="583">
        <v>0</v>
      </c>
      <c r="AC524" s="23" t="s">
        <v>206</v>
      </c>
      <c r="AD524" s="13"/>
      <c r="AE524" s="13"/>
      <c r="AF524" s="13"/>
      <c r="AG524" s="583">
        <v>0.2800000011920929</v>
      </c>
      <c r="AI524" s="23" t="s">
        <v>342</v>
      </c>
      <c r="AJ524" s="311"/>
      <c r="AK524" s="13"/>
      <c r="AL524" s="692"/>
      <c r="AM524" s="583">
        <v>0.23000000417232513</v>
      </c>
      <c r="AO524" s="23" t="s">
        <v>29</v>
      </c>
      <c r="AP524" s="13"/>
      <c r="AQ524" s="13"/>
      <c r="AR524" s="13"/>
      <c r="AS524" s="583">
        <v>0</v>
      </c>
    </row>
    <row r="525" spans="5:45" x14ac:dyDescent="0.3">
      <c r="E525" s="807" t="s">
        <v>1172</v>
      </c>
      <c r="F525" s="808"/>
      <c r="G525" s="808"/>
      <c r="H525" s="809"/>
      <c r="I525" s="810">
        <v>0.27200000000000002</v>
      </c>
      <c r="K525" s="23" t="s">
        <v>1199</v>
      </c>
      <c r="L525" s="311"/>
      <c r="M525" s="13"/>
      <c r="N525" s="13"/>
      <c r="O525" s="583">
        <v>0.25900000000000001</v>
      </c>
      <c r="Q525" s="23" t="s">
        <v>270</v>
      </c>
      <c r="R525" s="311"/>
      <c r="S525" s="13"/>
      <c r="T525" s="13"/>
      <c r="U525" s="583">
        <v>0</v>
      </c>
      <c r="W525" s="23" t="s">
        <v>205</v>
      </c>
      <c r="X525" s="13"/>
      <c r="Y525" s="13"/>
      <c r="Z525" s="13"/>
      <c r="AA525" s="583">
        <v>0</v>
      </c>
      <c r="AC525" s="23" t="s">
        <v>379</v>
      </c>
      <c r="AD525" s="13"/>
      <c r="AE525" s="13"/>
      <c r="AF525" s="13"/>
      <c r="AG525" s="583">
        <v>0</v>
      </c>
      <c r="AI525" s="23" t="s">
        <v>207</v>
      </c>
      <c r="AJ525" s="311"/>
      <c r="AK525" s="13"/>
      <c r="AL525" s="692"/>
      <c r="AM525" s="583">
        <v>9.9999997764825821E-3</v>
      </c>
      <c r="AO525" s="23" t="s">
        <v>290</v>
      </c>
      <c r="AP525" s="13"/>
      <c r="AQ525" s="13"/>
      <c r="AR525" s="13"/>
      <c r="AS525" s="583">
        <v>0.28999999165534973</v>
      </c>
    </row>
    <row r="526" spans="5:45" x14ac:dyDescent="0.3">
      <c r="E526" s="807" t="s">
        <v>1173</v>
      </c>
      <c r="F526" s="808"/>
      <c r="G526" s="808"/>
      <c r="H526" s="809"/>
      <c r="I526" s="810">
        <v>0.112</v>
      </c>
      <c r="K526" s="23" t="s">
        <v>1200</v>
      </c>
      <c r="L526" s="311"/>
      <c r="M526" s="13"/>
      <c r="N526" s="13"/>
      <c r="O526" s="583">
        <v>0.25800000000000001</v>
      </c>
      <c r="Q526" s="23" t="s">
        <v>577</v>
      </c>
      <c r="R526" s="311"/>
      <c r="S526" s="13"/>
      <c r="T526" s="13"/>
      <c r="U526" s="583">
        <v>0</v>
      </c>
      <c r="W526" s="23" t="s">
        <v>277</v>
      </c>
      <c r="X526" s="13"/>
      <c r="Y526" s="13"/>
      <c r="Z526" s="13"/>
      <c r="AA526" s="583">
        <v>0.30000001192092896</v>
      </c>
      <c r="AC526" s="23" t="s">
        <v>977</v>
      </c>
      <c r="AD526" s="13"/>
      <c r="AE526" s="13"/>
      <c r="AF526" s="13"/>
      <c r="AG526" s="583">
        <v>0.34999999403953552</v>
      </c>
      <c r="AI526" s="23" t="s">
        <v>343</v>
      </c>
      <c r="AJ526" s="311"/>
      <c r="AK526" s="13"/>
      <c r="AL526" s="692"/>
      <c r="AM526" s="583">
        <v>0.43000000715255737</v>
      </c>
      <c r="AO526" s="23" t="s">
        <v>291</v>
      </c>
      <c r="AP526" s="13"/>
      <c r="AQ526" s="13"/>
      <c r="AR526" s="13"/>
      <c r="AS526" s="583">
        <v>0</v>
      </c>
    </row>
    <row r="527" spans="5:45" x14ac:dyDescent="0.3">
      <c r="E527" s="807" t="s">
        <v>1174</v>
      </c>
      <c r="F527" s="808"/>
      <c r="G527" s="808"/>
      <c r="H527" s="809"/>
      <c r="I527" s="810">
        <v>0.27300000000000002</v>
      </c>
      <c r="K527" s="23" t="s">
        <v>1203</v>
      </c>
      <c r="L527" s="311"/>
      <c r="M527" s="13"/>
      <c r="N527" s="13"/>
      <c r="O527" s="583">
        <v>0.25900000000000001</v>
      </c>
      <c r="Q527" s="23" t="s">
        <v>578</v>
      </c>
      <c r="R527" s="311"/>
      <c r="S527" s="13"/>
      <c r="T527" s="13"/>
      <c r="U527" s="583">
        <v>0</v>
      </c>
      <c r="W527" s="23" t="s">
        <v>377</v>
      </c>
      <c r="X527" s="13"/>
      <c r="Y527" s="13"/>
      <c r="Z527" s="13"/>
      <c r="AA527" s="583">
        <v>0</v>
      </c>
      <c r="AC527" s="23" t="s">
        <v>380</v>
      </c>
      <c r="AD527" s="13"/>
      <c r="AE527" s="13"/>
      <c r="AF527" s="13"/>
      <c r="AG527" s="583">
        <v>0.40000000596046448</v>
      </c>
      <c r="AI527" s="23" t="s">
        <v>329</v>
      </c>
      <c r="AJ527" s="311"/>
      <c r="AK527" s="13"/>
      <c r="AL527" s="692"/>
      <c r="AM527" s="583">
        <v>0.43000000715255737</v>
      </c>
      <c r="AO527" s="23" t="s">
        <v>458</v>
      </c>
      <c r="AP527" s="13"/>
      <c r="AQ527" s="13"/>
      <c r="AR527" s="13"/>
      <c r="AS527" s="583">
        <v>1.9999999552965164E-2</v>
      </c>
    </row>
    <row r="528" spans="5:45" x14ac:dyDescent="0.3">
      <c r="E528" s="807" t="s">
        <v>1176</v>
      </c>
      <c r="F528" s="808"/>
      <c r="G528" s="808"/>
      <c r="H528" s="809"/>
      <c r="I528" s="810">
        <v>0.27100000000000002</v>
      </c>
      <c r="K528" s="23" t="s">
        <v>216</v>
      </c>
      <c r="L528" s="311"/>
      <c r="M528" s="13"/>
      <c r="N528" s="13"/>
      <c r="O528" s="583">
        <v>0.25900000000000001</v>
      </c>
      <c r="Q528" s="23" t="s">
        <v>424</v>
      </c>
      <c r="R528" s="311"/>
      <c r="S528" s="13"/>
      <c r="T528" s="13"/>
      <c r="U528" s="583">
        <v>0.17</v>
      </c>
      <c r="W528" s="23" t="s">
        <v>465</v>
      </c>
      <c r="X528" s="13"/>
      <c r="Y528" s="13"/>
      <c r="Z528" s="13"/>
      <c r="AA528" s="583">
        <v>0</v>
      </c>
      <c r="AC528" s="23" t="s">
        <v>37</v>
      </c>
      <c r="AD528" s="13"/>
      <c r="AE528" s="13"/>
      <c r="AF528" s="13"/>
      <c r="AG528" s="583">
        <v>0.14000000059604645</v>
      </c>
      <c r="AI528" s="23" t="s">
        <v>322</v>
      </c>
      <c r="AJ528" s="311"/>
      <c r="AK528" s="13"/>
      <c r="AL528" s="692"/>
      <c r="AM528" s="583">
        <v>0.11999999731779099</v>
      </c>
      <c r="AO528" s="23" t="s">
        <v>41</v>
      </c>
      <c r="AP528" s="13"/>
      <c r="AQ528" s="13"/>
      <c r="AR528" s="13"/>
      <c r="AS528" s="583">
        <v>0</v>
      </c>
    </row>
    <row r="529" spans="5:45" x14ac:dyDescent="0.3">
      <c r="E529" s="807" t="s">
        <v>1177</v>
      </c>
      <c r="F529" s="808"/>
      <c r="G529" s="808"/>
      <c r="H529" s="809"/>
      <c r="I529" s="810">
        <v>0.26900000000000002</v>
      </c>
      <c r="K529" s="23" t="s">
        <v>1204</v>
      </c>
      <c r="L529" s="311"/>
      <c r="M529" s="13"/>
      <c r="N529" s="13"/>
      <c r="O529" s="583">
        <v>0.25900000000000001</v>
      </c>
      <c r="Q529" s="23" t="s">
        <v>579</v>
      </c>
      <c r="R529" s="311"/>
      <c r="S529" s="13"/>
      <c r="T529" s="13"/>
      <c r="U529" s="583">
        <v>0</v>
      </c>
      <c r="W529" s="23" t="s">
        <v>405</v>
      </c>
      <c r="X529" s="13"/>
      <c r="Y529" s="13"/>
      <c r="Z529" s="13"/>
      <c r="AA529" s="583">
        <v>0.25999999046325684</v>
      </c>
      <c r="AC529" s="23" t="s">
        <v>978</v>
      </c>
      <c r="AD529" s="13"/>
      <c r="AE529" s="13"/>
      <c r="AF529" s="13"/>
      <c r="AG529" s="583">
        <v>0</v>
      </c>
      <c r="AI529" s="23" t="s">
        <v>344</v>
      </c>
      <c r="AJ529" s="311"/>
      <c r="AK529" s="13"/>
      <c r="AL529" s="692"/>
      <c r="AM529" s="583">
        <v>0</v>
      </c>
      <c r="AO529" s="23" t="s">
        <v>292</v>
      </c>
      <c r="AP529" s="13"/>
      <c r="AQ529" s="13"/>
      <c r="AR529" s="13"/>
      <c r="AS529" s="583">
        <v>0.27000001072883606</v>
      </c>
    </row>
    <row r="530" spans="5:45" x14ac:dyDescent="0.3">
      <c r="E530" s="807" t="s">
        <v>1178</v>
      </c>
      <c r="F530" s="808"/>
      <c r="G530" s="808"/>
      <c r="H530" s="809"/>
      <c r="I530" s="810">
        <v>0.26700000000000002</v>
      </c>
      <c r="K530" s="456" t="s">
        <v>958</v>
      </c>
      <c r="L530" s="449"/>
      <c r="Q530" s="23" t="s">
        <v>580</v>
      </c>
      <c r="R530" s="311"/>
      <c r="S530" s="13"/>
      <c r="T530" s="13"/>
      <c r="U530" s="583">
        <v>0.21</v>
      </c>
      <c r="W530" s="23" t="s">
        <v>485</v>
      </c>
      <c r="X530" s="13"/>
      <c r="Y530" s="13"/>
      <c r="Z530" s="13"/>
      <c r="AA530" s="583">
        <v>0.27000001072883606</v>
      </c>
      <c r="AC530" s="23" t="s">
        <v>279</v>
      </c>
      <c r="AD530" s="13"/>
      <c r="AE530" s="13"/>
      <c r="AF530" s="13"/>
      <c r="AG530" s="583">
        <v>0</v>
      </c>
      <c r="AI530" s="23" t="s">
        <v>290</v>
      </c>
      <c r="AJ530" s="311"/>
      <c r="AK530" s="13"/>
      <c r="AL530" s="692"/>
      <c r="AM530" s="583">
        <v>0.31000000238418579</v>
      </c>
      <c r="AO530" s="23" t="s">
        <v>293</v>
      </c>
      <c r="AP530" s="13"/>
      <c r="AQ530" s="13"/>
      <c r="AR530" s="13"/>
      <c r="AS530" s="583">
        <v>0</v>
      </c>
    </row>
    <row r="531" spans="5:45" x14ac:dyDescent="0.3">
      <c r="E531" s="807" t="s">
        <v>1181</v>
      </c>
      <c r="F531" s="808"/>
      <c r="G531" s="808"/>
      <c r="H531" s="809"/>
      <c r="I531" s="810">
        <v>0.27300000000000002</v>
      </c>
      <c r="Q531" s="23" t="s">
        <v>581</v>
      </c>
      <c r="R531" s="311"/>
      <c r="S531" s="13"/>
      <c r="T531" s="13"/>
      <c r="U531" s="583">
        <v>0</v>
      </c>
      <c r="W531" s="23" t="s">
        <v>204</v>
      </c>
      <c r="X531" s="13"/>
      <c r="Y531" s="13"/>
      <c r="Z531" s="13"/>
      <c r="AA531" s="583">
        <v>0.10000000149011612</v>
      </c>
      <c r="AC531" s="23" t="s">
        <v>280</v>
      </c>
      <c r="AD531" s="13"/>
      <c r="AE531" s="13"/>
      <c r="AF531" s="13"/>
      <c r="AG531" s="583">
        <v>7.9999998211860657E-2</v>
      </c>
      <c r="AI531" s="23" t="s">
        <v>323</v>
      </c>
      <c r="AJ531" s="311"/>
      <c r="AK531" s="13"/>
      <c r="AL531" s="692"/>
      <c r="AM531" s="583">
        <v>0</v>
      </c>
      <c r="AO531" s="23" t="s">
        <v>294</v>
      </c>
      <c r="AP531" s="13"/>
      <c r="AQ531" s="13"/>
      <c r="AR531" s="13"/>
      <c r="AS531" s="583">
        <v>0</v>
      </c>
    </row>
    <row r="532" spans="5:45" x14ac:dyDescent="0.3">
      <c r="E532" s="807" t="s">
        <v>1502</v>
      </c>
      <c r="F532" s="808"/>
      <c r="G532" s="808"/>
      <c r="H532" s="809"/>
      <c r="I532" s="810">
        <v>0</v>
      </c>
      <c r="K532" s="581" t="s">
        <v>1492</v>
      </c>
      <c r="L532" s="449"/>
      <c r="Q532" s="23" t="s">
        <v>200</v>
      </c>
      <c r="R532" s="311"/>
      <c r="S532" s="13"/>
      <c r="T532" s="13"/>
      <c r="U532" s="583">
        <v>0</v>
      </c>
      <c r="W532" s="23" t="s">
        <v>37</v>
      </c>
      <c r="X532" s="13"/>
      <c r="Y532" s="13"/>
      <c r="Z532" s="13"/>
      <c r="AA532" s="583">
        <v>0.17000000178813934</v>
      </c>
      <c r="AC532" s="23" t="s">
        <v>381</v>
      </c>
      <c r="AD532" s="13"/>
      <c r="AE532" s="13"/>
      <c r="AF532" s="13"/>
      <c r="AG532" s="583">
        <v>0.40000000596046448</v>
      </c>
      <c r="AI532" s="23" t="s">
        <v>474</v>
      </c>
      <c r="AJ532" s="311"/>
      <c r="AK532" s="13"/>
      <c r="AL532" s="692"/>
      <c r="AM532" s="583">
        <v>0.34000000357627869</v>
      </c>
      <c r="AO532" s="23" t="s">
        <v>295</v>
      </c>
      <c r="AP532" s="13"/>
      <c r="AQ532" s="13"/>
      <c r="AR532" s="13"/>
      <c r="AS532" s="583">
        <v>0</v>
      </c>
    </row>
    <row r="533" spans="5:45" ht="16.5" customHeight="1" x14ac:dyDescent="0.3">
      <c r="E533" s="807" t="s">
        <v>1503</v>
      </c>
      <c r="F533" s="808"/>
      <c r="G533" s="808"/>
      <c r="H533" s="809"/>
      <c r="I533" s="810">
        <v>0.25</v>
      </c>
      <c r="K533" s="1059" t="s">
        <v>26</v>
      </c>
      <c r="L533" s="1060"/>
      <c r="M533" s="1060"/>
      <c r="N533" s="1061"/>
      <c r="O533" s="312" t="s">
        <v>999</v>
      </c>
      <c r="Q533" s="23" t="s">
        <v>201</v>
      </c>
      <c r="R533" s="311"/>
      <c r="S533" s="13"/>
      <c r="T533" s="13"/>
      <c r="U533" s="583">
        <v>0</v>
      </c>
      <c r="W533" s="23" t="s">
        <v>379</v>
      </c>
      <c r="X533" s="13"/>
      <c r="Y533" s="13"/>
      <c r="Z533" s="13"/>
      <c r="AA533" s="583">
        <v>0</v>
      </c>
      <c r="AC533" s="23" t="s">
        <v>30</v>
      </c>
      <c r="AD533" s="13"/>
      <c r="AE533" s="13"/>
      <c r="AF533" s="13"/>
      <c r="AG533" s="583">
        <v>0.2800000011920929</v>
      </c>
      <c r="AI533" s="23" t="s">
        <v>458</v>
      </c>
      <c r="AJ533" s="311"/>
      <c r="AK533" s="13"/>
      <c r="AL533" s="692"/>
      <c r="AM533" s="583">
        <v>0</v>
      </c>
      <c r="AO533" s="23" t="s">
        <v>296</v>
      </c>
      <c r="AP533" s="13"/>
      <c r="AQ533" s="13"/>
      <c r="AR533" s="13"/>
      <c r="AS533" s="583">
        <v>0</v>
      </c>
    </row>
    <row r="534" spans="5:45" x14ac:dyDescent="0.3">
      <c r="E534" s="807" t="s">
        <v>1186</v>
      </c>
      <c r="F534" s="808"/>
      <c r="G534" s="808"/>
      <c r="H534" s="809"/>
      <c r="I534" s="810">
        <v>0.27300000000000002</v>
      </c>
      <c r="K534" s="23" t="s">
        <v>1035</v>
      </c>
      <c r="L534" s="311"/>
      <c r="M534" s="13"/>
      <c r="N534" s="13"/>
      <c r="O534" s="583">
        <v>6.8000000000000005E-2</v>
      </c>
      <c r="Q534" s="23" t="s">
        <v>203</v>
      </c>
      <c r="R534" s="311"/>
      <c r="S534" s="13"/>
      <c r="T534" s="13"/>
      <c r="U534" s="583">
        <v>0</v>
      </c>
      <c r="W534" s="23" t="s">
        <v>278</v>
      </c>
      <c r="X534" s="13"/>
      <c r="Y534" s="13"/>
      <c r="Z534" s="13"/>
      <c r="AA534" s="583">
        <v>0.25999999046325684</v>
      </c>
      <c r="AC534" s="23" t="s">
        <v>979</v>
      </c>
      <c r="AD534" s="13"/>
      <c r="AE534" s="13"/>
      <c r="AF534" s="13"/>
      <c r="AG534" s="583">
        <v>0</v>
      </c>
      <c r="AI534" s="23" t="s">
        <v>292</v>
      </c>
      <c r="AJ534" s="311"/>
      <c r="AK534" s="13"/>
      <c r="AL534" s="692"/>
      <c r="AM534" s="583">
        <v>0.40000000596046448</v>
      </c>
      <c r="AO534" s="23" t="s">
        <v>297</v>
      </c>
      <c r="AP534" s="13"/>
      <c r="AQ534" s="13"/>
      <c r="AR534" s="13"/>
      <c r="AS534" s="583">
        <v>0</v>
      </c>
    </row>
    <row r="535" spans="5:45" x14ac:dyDescent="0.3">
      <c r="E535" s="807" t="s">
        <v>1188</v>
      </c>
      <c r="F535" s="808"/>
      <c r="G535" s="808"/>
      <c r="H535" s="809"/>
      <c r="I535" s="810">
        <v>0.25800000000000001</v>
      </c>
      <c r="K535" s="23" t="s">
        <v>331</v>
      </c>
      <c r="L535" s="311"/>
      <c r="M535" s="13"/>
      <c r="N535" s="13"/>
      <c r="O535" s="583">
        <v>0</v>
      </c>
      <c r="Q535" s="23" t="s">
        <v>376</v>
      </c>
      <c r="R535" s="311"/>
      <c r="S535" s="13"/>
      <c r="T535" s="13"/>
      <c r="U535" s="583">
        <v>0.25</v>
      </c>
      <c r="W535" s="23" t="s">
        <v>380</v>
      </c>
      <c r="X535" s="13"/>
      <c r="Y535" s="13"/>
      <c r="Z535" s="13"/>
      <c r="AA535" s="583">
        <v>0.30000001192092896</v>
      </c>
      <c r="AC535" s="23" t="s">
        <v>283</v>
      </c>
      <c r="AD535" s="13"/>
      <c r="AE535" s="13"/>
      <c r="AF535" s="13"/>
      <c r="AG535" s="583">
        <v>0.36000001430511475</v>
      </c>
      <c r="AI535" s="23" t="s">
        <v>293</v>
      </c>
      <c r="AJ535" s="311"/>
      <c r="AK535" s="13"/>
      <c r="AL535" s="692"/>
      <c r="AM535" s="583">
        <v>0</v>
      </c>
      <c r="AO535" s="23" t="s">
        <v>345</v>
      </c>
      <c r="AP535" s="13"/>
      <c r="AQ535" s="13"/>
      <c r="AR535" s="13"/>
      <c r="AS535" s="583">
        <v>0.25999999046325684</v>
      </c>
    </row>
    <row r="536" spans="5:45" x14ac:dyDescent="0.3">
      <c r="E536" s="807" t="s">
        <v>1190</v>
      </c>
      <c r="F536" s="808"/>
      <c r="G536" s="808"/>
      <c r="H536" s="809"/>
      <c r="I536" s="810">
        <v>0</v>
      </c>
      <c r="K536" s="23" t="s">
        <v>1037</v>
      </c>
      <c r="L536" s="311"/>
      <c r="M536" s="13"/>
      <c r="N536" s="13"/>
      <c r="O536" s="583">
        <v>0.16900000000000001</v>
      </c>
      <c r="Q536" s="23" t="s">
        <v>43</v>
      </c>
      <c r="R536" s="311"/>
      <c r="S536" s="13"/>
      <c r="T536" s="13"/>
      <c r="U536" s="583">
        <v>0</v>
      </c>
      <c r="W536" s="23" t="s">
        <v>279</v>
      </c>
      <c r="X536" s="13"/>
      <c r="Y536" s="13"/>
      <c r="Z536" s="13"/>
      <c r="AA536" s="583">
        <v>0</v>
      </c>
      <c r="AC536" s="23" t="s">
        <v>382</v>
      </c>
      <c r="AD536" s="13"/>
      <c r="AE536" s="13"/>
      <c r="AF536" s="13"/>
      <c r="AG536" s="583">
        <v>9.0000003576278687E-2</v>
      </c>
      <c r="AI536" s="23" t="s">
        <v>294</v>
      </c>
      <c r="AJ536" s="311"/>
      <c r="AK536" s="13"/>
      <c r="AL536" s="692"/>
      <c r="AM536" s="583">
        <v>0</v>
      </c>
      <c r="AO536" s="23" t="s">
        <v>298</v>
      </c>
      <c r="AP536" s="13"/>
      <c r="AQ536" s="13"/>
      <c r="AR536" s="13"/>
      <c r="AS536" s="583">
        <v>0</v>
      </c>
    </row>
    <row r="537" spans="5:45" x14ac:dyDescent="0.3">
      <c r="E537" s="807" t="s">
        <v>1192</v>
      </c>
      <c r="F537" s="808"/>
      <c r="G537" s="808"/>
      <c r="H537" s="809"/>
      <c r="I537" s="810">
        <v>0.27300000000000002</v>
      </c>
      <c r="K537" s="23" t="s">
        <v>1040</v>
      </c>
      <c r="L537" s="311"/>
      <c r="M537" s="13"/>
      <c r="N537" s="13"/>
      <c r="O537" s="583">
        <v>0</v>
      </c>
      <c r="Q537" s="23" t="s">
        <v>339</v>
      </c>
      <c r="R537" s="311"/>
      <c r="S537" s="13"/>
      <c r="T537" s="13"/>
      <c r="U537" s="583">
        <v>0.2</v>
      </c>
      <c r="W537" s="23" t="s">
        <v>280</v>
      </c>
      <c r="X537" s="13"/>
      <c r="Y537" s="13"/>
      <c r="Z537" s="13"/>
      <c r="AA537" s="583">
        <v>0.17000000178813934</v>
      </c>
      <c r="AC537" s="23" t="s">
        <v>284</v>
      </c>
      <c r="AD537" s="13"/>
      <c r="AE537" s="13"/>
      <c r="AF537" s="13"/>
      <c r="AG537" s="583">
        <v>0</v>
      </c>
      <c r="AI537" s="23" t="s">
        <v>324</v>
      </c>
      <c r="AJ537" s="311"/>
      <c r="AK537" s="13"/>
      <c r="AL537" s="692"/>
      <c r="AM537" s="583">
        <v>0.40000000596046448</v>
      </c>
      <c r="AO537" s="23" t="s">
        <v>210</v>
      </c>
      <c r="AP537" s="13"/>
      <c r="AQ537" s="13"/>
      <c r="AR537" s="13"/>
      <c r="AS537" s="583">
        <v>0</v>
      </c>
    </row>
    <row r="538" spans="5:45" x14ac:dyDescent="0.3">
      <c r="E538" s="807" t="s">
        <v>1193</v>
      </c>
      <c r="F538" s="808"/>
      <c r="G538" s="808"/>
      <c r="H538" s="809"/>
      <c r="I538" s="810">
        <v>5.0999999999999997E-2</v>
      </c>
      <c r="K538" s="23" t="s">
        <v>1041</v>
      </c>
      <c r="L538" s="311"/>
      <c r="M538" s="13"/>
      <c r="N538" s="13"/>
      <c r="O538" s="583">
        <v>0</v>
      </c>
      <c r="Q538" s="23" t="s">
        <v>582</v>
      </c>
      <c r="R538" s="311"/>
      <c r="S538" s="13"/>
      <c r="T538" s="13"/>
      <c r="U538" s="583">
        <v>0</v>
      </c>
      <c r="W538" s="23" t="s">
        <v>381</v>
      </c>
      <c r="X538" s="13"/>
      <c r="Y538" s="13"/>
      <c r="Z538" s="13"/>
      <c r="AA538" s="583">
        <v>0.31000000238418579</v>
      </c>
      <c r="AC538" s="23" t="s">
        <v>980</v>
      </c>
      <c r="AD538" s="13"/>
      <c r="AE538" s="13"/>
      <c r="AF538" s="13"/>
      <c r="AG538" s="583">
        <v>0.34999999403953552</v>
      </c>
      <c r="AI538" s="23" t="s">
        <v>295</v>
      </c>
      <c r="AJ538" s="311"/>
      <c r="AK538" s="13"/>
      <c r="AL538" s="692"/>
      <c r="AM538" s="583">
        <v>0</v>
      </c>
      <c r="AO538" s="23" t="s">
        <v>299</v>
      </c>
      <c r="AP538" s="13"/>
      <c r="AQ538" s="13"/>
      <c r="AR538" s="13"/>
      <c r="AS538" s="583">
        <v>0</v>
      </c>
    </row>
    <row r="539" spans="5:45" x14ac:dyDescent="0.3">
      <c r="E539" s="807" t="s">
        <v>1194</v>
      </c>
      <c r="F539" s="808"/>
      <c r="G539" s="808"/>
      <c r="H539" s="809"/>
      <c r="I539" s="810">
        <v>0.27</v>
      </c>
      <c r="K539" s="23" t="s">
        <v>1042</v>
      </c>
      <c r="L539" s="311"/>
      <c r="M539" s="13"/>
      <c r="N539" s="13"/>
      <c r="O539" s="583">
        <v>0</v>
      </c>
      <c r="Q539" s="23" t="s">
        <v>583</v>
      </c>
      <c r="R539" s="311"/>
      <c r="S539" s="13"/>
      <c r="T539" s="13"/>
      <c r="U539" s="583">
        <v>0</v>
      </c>
      <c r="W539" s="23" t="s">
        <v>30</v>
      </c>
      <c r="X539" s="13"/>
      <c r="Y539" s="13"/>
      <c r="Z539" s="13"/>
      <c r="AA539" s="583">
        <v>0.20999999344348907</v>
      </c>
      <c r="AC539" s="23" t="s">
        <v>285</v>
      </c>
      <c r="AD539" s="13"/>
      <c r="AE539" s="13"/>
      <c r="AF539" s="13"/>
      <c r="AG539" s="583">
        <v>0</v>
      </c>
      <c r="AI539" s="23" t="s">
        <v>296</v>
      </c>
      <c r="AJ539" s="311"/>
      <c r="AK539" s="13"/>
      <c r="AL539" s="692"/>
      <c r="AM539" s="583">
        <v>5.9999998658895493E-2</v>
      </c>
      <c r="AO539" s="23" t="s">
        <v>211</v>
      </c>
      <c r="AP539" s="13"/>
      <c r="AQ539" s="13"/>
      <c r="AR539" s="13"/>
      <c r="AS539" s="583">
        <v>0</v>
      </c>
    </row>
    <row r="540" spans="5:45" x14ac:dyDescent="0.3">
      <c r="E540" s="807" t="s">
        <v>1195</v>
      </c>
      <c r="F540" s="808"/>
      <c r="G540" s="808"/>
      <c r="H540" s="809"/>
      <c r="I540" s="810">
        <v>0.23</v>
      </c>
      <c r="K540" s="23" t="s">
        <v>418</v>
      </c>
      <c r="L540" s="311"/>
      <c r="M540" s="13"/>
      <c r="N540" s="13"/>
      <c r="O540" s="583">
        <v>0</v>
      </c>
      <c r="Q540" s="23" t="s">
        <v>425</v>
      </c>
      <c r="R540" s="311"/>
      <c r="S540" s="13"/>
      <c r="T540" s="13"/>
      <c r="U540" s="583">
        <v>0</v>
      </c>
      <c r="W540" s="23" t="s">
        <v>426</v>
      </c>
      <c r="X540" s="13"/>
      <c r="Y540" s="13"/>
      <c r="Z540" s="13"/>
      <c r="AA540" s="583">
        <v>0</v>
      </c>
      <c r="AC540" s="23" t="s">
        <v>34</v>
      </c>
      <c r="AD540" s="13"/>
      <c r="AE540" s="13"/>
      <c r="AF540" s="13"/>
      <c r="AG540" s="583">
        <v>0.25</v>
      </c>
      <c r="AI540" s="23" t="s">
        <v>297</v>
      </c>
      <c r="AJ540" s="311"/>
      <c r="AK540" s="13"/>
      <c r="AL540" s="692"/>
      <c r="AM540" s="583">
        <v>0</v>
      </c>
      <c r="AO540" s="23" t="s">
        <v>468</v>
      </c>
      <c r="AP540" s="13"/>
      <c r="AQ540" s="13"/>
      <c r="AR540" s="13"/>
      <c r="AS540" s="583">
        <v>7.0000000298023224E-2</v>
      </c>
    </row>
    <row r="541" spans="5:45" x14ac:dyDescent="0.3">
      <c r="E541" s="807" t="s">
        <v>1200</v>
      </c>
      <c r="F541" s="808"/>
      <c r="G541" s="808"/>
      <c r="H541" s="809"/>
      <c r="I541" s="810">
        <v>0.27300000000000002</v>
      </c>
      <c r="K541" s="23" t="s">
        <v>555</v>
      </c>
      <c r="L541" s="311"/>
      <c r="M541" s="13"/>
      <c r="N541" s="13"/>
      <c r="O541" s="583">
        <v>0</v>
      </c>
      <c r="Q541" s="23" t="s">
        <v>107</v>
      </c>
      <c r="R541" s="311"/>
      <c r="S541" s="13"/>
      <c r="T541" s="13"/>
      <c r="U541" s="583">
        <v>0.21</v>
      </c>
      <c r="W541" s="23" t="s">
        <v>461</v>
      </c>
      <c r="X541" s="13"/>
      <c r="Y541" s="13"/>
      <c r="Z541" s="13"/>
      <c r="AA541" s="583">
        <v>0</v>
      </c>
      <c r="AC541" s="23" t="s">
        <v>320</v>
      </c>
      <c r="AD541" s="13"/>
      <c r="AE541" s="13"/>
      <c r="AF541" s="13"/>
      <c r="AG541" s="583">
        <v>0</v>
      </c>
      <c r="AI541" s="23" t="s">
        <v>325</v>
      </c>
      <c r="AJ541" s="311"/>
      <c r="AK541" s="13"/>
      <c r="AL541" s="692"/>
      <c r="AM541" s="583">
        <v>0</v>
      </c>
      <c r="AO541" s="23" t="s">
        <v>300</v>
      </c>
      <c r="AP541" s="13"/>
      <c r="AQ541" s="13"/>
      <c r="AR541" s="13"/>
      <c r="AS541" s="583">
        <v>0</v>
      </c>
    </row>
    <row r="542" spans="5:45" x14ac:dyDescent="0.3">
      <c r="E542" s="807" t="s">
        <v>1201</v>
      </c>
      <c r="F542" s="808"/>
      <c r="G542" s="808"/>
      <c r="H542" s="809"/>
      <c r="I542" s="810">
        <v>0.27200000000000002</v>
      </c>
      <c r="K542" s="23" t="s">
        <v>556</v>
      </c>
      <c r="L542" s="311"/>
      <c r="M542" s="13"/>
      <c r="N542" s="13"/>
      <c r="O542" s="583">
        <v>0.25900000000000001</v>
      </c>
      <c r="Q542" s="23" t="s">
        <v>584</v>
      </c>
      <c r="R542" s="311"/>
      <c r="S542" s="13"/>
      <c r="T542" s="13"/>
      <c r="U542" s="583">
        <v>0</v>
      </c>
      <c r="W542" s="23" t="s">
        <v>427</v>
      </c>
      <c r="X542" s="13"/>
      <c r="Y542" s="13"/>
      <c r="Z542" s="13"/>
      <c r="AA542" s="583">
        <v>0.2800000011920929</v>
      </c>
      <c r="AC542" s="23" t="s">
        <v>35</v>
      </c>
      <c r="AD542" s="13"/>
      <c r="AE542" s="13"/>
      <c r="AF542" s="13"/>
      <c r="AG542" s="583">
        <v>0.40999999642372131</v>
      </c>
      <c r="AI542" s="23" t="s">
        <v>345</v>
      </c>
      <c r="AJ542" s="311"/>
      <c r="AK542" s="13"/>
      <c r="AL542" s="692"/>
      <c r="AM542" s="583">
        <v>0.38999998569488525</v>
      </c>
      <c r="AO542" s="23" t="s">
        <v>212</v>
      </c>
      <c r="AP542" s="13"/>
      <c r="AQ542" s="13"/>
      <c r="AR542" s="13"/>
      <c r="AS542" s="583">
        <v>0.30000001192092896</v>
      </c>
    </row>
    <row r="543" spans="5:45" x14ac:dyDescent="0.3">
      <c r="E543" s="807" t="s">
        <v>1203</v>
      </c>
      <c r="F543" s="808"/>
      <c r="G543" s="808"/>
      <c r="H543" s="809"/>
      <c r="I543" s="810">
        <v>0.27300000000000002</v>
      </c>
      <c r="K543" s="23" t="s">
        <v>962</v>
      </c>
      <c r="L543" s="311"/>
      <c r="M543" s="13"/>
      <c r="N543" s="13"/>
      <c r="O543" s="583">
        <v>7.0000000000000001E-3</v>
      </c>
      <c r="Q543" s="23" t="s">
        <v>585</v>
      </c>
      <c r="R543" s="311"/>
      <c r="S543" s="13"/>
      <c r="T543" s="13"/>
      <c r="U543" s="583">
        <v>0.03</v>
      </c>
      <c r="W543" s="23" t="s">
        <v>382</v>
      </c>
      <c r="X543" s="13"/>
      <c r="Y543" s="13"/>
      <c r="Z543" s="13"/>
      <c r="AA543" s="583">
        <v>0</v>
      </c>
      <c r="AC543" s="23" t="s">
        <v>286</v>
      </c>
      <c r="AD543" s="13"/>
      <c r="AE543" s="13"/>
      <c r="AF543" s="13"/>
      <c r="AG543" s="583">
        <v>0</v>
      </c>
      <c r="AI543" s="23" t="s">
        <v>346</v>
      </c>
      <c r="AJ543" s="311"/>
      <c r="AK543" s="13"/>
      <c r="AL543" s="692"/>
      <c r="AM543" s="583">
        <v>0</v>
      </c>
      <c r="AO543" s="23" t="s">
        <v>44</v>
      </c>
      <c r="AP543" s="13"/>
      <c r="AQ543" s="13"/>
      <c r="AR543" s="13"/>
      <c r="AS543" s="583">
        <v>0</v>
      </c>
    </row>
    <row r="544" spans="5:45" x14ac:dyDescent="0.3">
      <c r="E544" s="807" t="s">
        <v>216</v>
      </c>
      <c r="F544" s="808"/>
      <c r="G544" s="808"/>
      <c r="H544" s="809"/>
      <c r="I544" s="810">
        <v>0.27300000000000002</v>
      </c>
      <c r="K544" s="23" t="s">
        <v>1043</v>
      </c>
      <c r="L544" s="311"/>
      <c r="M544" s="13"/>
      <c r="N544" s="13"/>
      <c r="O544" s="583">
        <v>0</v>
      </c>
      <c r="Q544" s="23" t="s">
        <v>485</v>
      </c>
      <c r="R544" s="311"/>
      <c r="S544" s="13"/>
      <c r="T544" s="13"/>
      <c r="U544" s="583">
        <v>0</v>
      </c>
      <c r="W544" s="23" t="s">
        <v>446</v>
      </c>
      <c r="X544" s="13"/>
      <c r="Y544" s="13"/>
      <c r="Z544" s="13"/>
      <c r="AA544" s="583">
        <v>0.31000000238418579</v>
      </c>
      <c r="AC544" s="23" t="s">
        <v>39</v>
      </c>
      <c r="AD544" s="13"/>
      <c r="AE544" s="13"/>
      <c r="AF544" s="13"/>
      <c r="AG544" s="583">
        <v>0</v>
      </c>
      <c r="AI544" s="23" t="s">
        <v>210</v>
      </c>
      <c r="AJ544" s="311"/>
      <c r="AK544" s="13"/>
      <c r="AL544" s="692"/>
      <c r="AM544" s="583">
        <v>0</v>
      </c>
      <c r="AO544" s="23" t="s">
        <v>213</v>
      </c>
      <c r="AP544" s="13"/>
      <c r="AQ544" s="13"/>
      <c r="AR544" s="13"/>
      <c r="AS544" s="583">
        <v>0</v>
      </c>
    </row>
    <row r="545" spans="5:45" x14ac:dyDescent="0.3">
      <c r="E545" s="807" t="s">
        <v>1204</v>
      </c>
      <c r="F545" s="808"/>
      <c r="G545" s="808"/>
      <c r="H545" s="809"/>
      <c r="I545" s="810">
        <v>0.26100000000000001</v>
      </c>
      <c r="K545" s="23" t="s">
        <v>558</v>
      </c>
      <c r="L545" s="311"/>
      <c r="M545" s="13"/>
      <c r="N545" s="13"/>
      <c r="O545" s="583">
        <v>0</v>
      </c>
      <c r="Q545" s="23" t="s">
        <v>586</v>
      </c>
      <c r="R545" s="311"/>
      <c r="S545" s="13"/>
      <c r="T545" s="13"/>
      <c r="U545" s="583">
        <v>0</v>
      </c>
      <c r="W545" s="23" t="s">
        <v>284</v>
      </c>
      <c r="X545" s="13"/>
      <c r="Y545" s="13"/>
      <c r="Z545" s="13"/>
      <c r="AA545" s="583">
        <v>0</v>
      </c>
      <c r="AC545" s="23" t="s">
        <v>383</v>
      </c>
      <c r="AD545" s="13"/>
      <c r="AE545" s="13"/>
      <c r="AF545" s="13"/>
      <c r="AG545" s="583">
        <v>0</v>
      </c>
      <c r="AI545" s="23" t="s">
        <v>347</v>
      </c>
      <c r="AJ545" s="311"/>
      <c r="AK545" s="13"/>
      <c r="AL545" s="692"/>
      <c r="AM545" s="583">
        <v>0</v>
      </c>
      <c r="AO545" s="23" t="s">
        <v>301</v>
      </c>
      <c r="AP545" s="13"/>
      <c r="AQ545" s="13"/>
      <c r="AR545" s="13"/>
      <c r="AS545" s="583">
        <v>0.31000000238418579</v>
      </c>
    </row>
    <row r="546" spans="5:45" x14ac:dyDescent="0.3">
      <c r="E546" s="456" t="s">
        <v>1504</v>
      </c>
      <c r="F546" s="449"/>
      <c r="K546" s="23" t="s">
        <v>1045</v>
      </c>
      <c r="L546" s="311"/>
      <c r="M546" s="13"/>
      <c r="N546" s="13"/>
      <c r="O546" s="583">
        <v>0</v>
      </c>
      <c r="Q546" s="23" t="s">
        <v>108</v>
      </c>
      <c r="R546" s="311"/>
      <c r="S546" s="13"/>
      <c r="T546" s="13"/>
      <c r="U546" s="583">
        <v>0.26</v>
      </c>
      <c r="W546" s="23" t="s">
        <v>428</v>
      </c>
      <c r="X546" s="13"/>
      <c r="Y546" s="13"/>
      <c r="Z546" s="13"/>
      <c r="AA546" s="583">
        <v>0</v>
      </c>
      <c r="AC546" s="23" t="s">
        <v>40</v>
      </c>
      <c r="AD546" s="13"/>
      <c r="AE546" s="13"/>
      <c r="AF546" s="13"/>
      <c r="AG546" s="583">
        <v>0</v>
      </c>
      <c r="AI546" s="23" t="s">
        <v>211</v>
      </c>
      <c r="AJ546" s="311"/>
      <c r="AK546" s="13"/>
      <c r="AL546" s="692"/>
      <c r="AM546" s="583">
        <v>0</v>
      </c>
      <c r="AO546" s="23" t="s">
        <v>214</v>
      </c>
      <c r="AP546" s="13"/>
      <c r="AQ546" s="13"/>
      <c r="AR546" s="13"/>
      <c r="AS546" s="583">
        <v>0</v>
      </c>
    </row>
    <row r="547" spans="5:45" x14ac:dyDescent="0.3">
      <c r="E547" s="449"/>
      <c r="F547" s="449"/>
      <c r="G547" s="449"/>
      <c r="H547" s="449"/>
      <c r="I547" s="449"/>
      <c r="K547" s="23" t="s">
        <v>1046</v>
      </c>
      <c r="L547" s="311"/>
      <c r="M547" s="13"/>
      <c r="N547" s="13"/>
      <c r="O547" s="583">
        <v>0.23799999999999999</v>
      </c>
      <c r="Q547" s="23" t="s">
        <v>204</v>
      </c>
      <c r="R547" s="311"/>
      <c r="S547" s="13"/>
      <c r="T547" s="13"/>
      <c r="U547" s="583">
        <v>0</v>
      </c>
      <c r="W547" s="23" t="s">
        <v>340</v>
      </c>
      <c r="X547" s="13"/>
      <c r="Y547" s="13"/>
      <c r="Z547" s="13"/>
      <c r="AA547" s="583">
        <v>0.27000001072883606</v>
      </c>
      <c r="AC547" s="23" t="s">
        <v>288</v>
      </c>
      <c r="AD547" s="13"/>
      <c r="AE547" s="13"/>
      <c r="AF547" s="13"/>
      <c r="AG547" s="583">
        <v>0</v>
      </c>
      <c r="AI547" s="23" t="s">
        <v>212</v>
      </c>
      <c r="AJ547" s="311"/>
      <c r="AK547" s="13"/>
      <c r="AL547" s="692"/>
      <c r="AM547" s="583">
        <v>0.31999999284744263</v>
      </c>
      <c r="AO547" s="23" t="s">
        <v>215</v>
      </c>
      <c r="AP547" s="13"/>
      <c r="AQ547" s="13"/>
      <c r="AR547" s="13"/>
      <c r="AS547" s="583">
        <v>0</v>
      </c>
    </row>
    <row r="548" spans="5:45" x14ac:dyDescent="0.3">
      <c r="E548" s="581" t="s">
        <v>1208</v>
      </c>
      <c r="F548" s="581"/>
      <c r="G548" s="581"/>
      <c r="H548" s="581"/>
      <c r="I548" s="581"/>
      <c r="K548" s="23" t="s">
        <v>1049</v>
      </c>
      <c r="L548" s="311"/>
      <c r="M548" s="13"/>
      <c r="N548" s="13"/>
      <c r="O548" s="583">
        <v>0</v>
      </c>
      <c r="Q548" s="23" t="s">
        <v>205</v>
      </c>
      <c r="R548" s="311"/>
      <c r="S548" s="13"/>
      <c r="T548" s="13"/>
      <c r="U548" s="583">
        <v>0</v>
      </c>
      <c r="W548" s="23" t="s">
        <v>285</v>
      </c>
      <c r="X548" s="13"/>
      <c r="Y548" s="13"/>
      <c r="Z548" s="13"/>
      <c r="AA548" s="583">
        <v>0</v>
      </c>
      <c r="AC548" s="23" t="s">
        <v>981</v>
      </c>
      <c r="AD548" s="13"/>
      <c r="AE548" s="13"/>
      <c r="AF548" s="13"/>
      <c r="AG548" s="583">
        <v>0</v>
      </c>
      <c r="AI548" s="23" t="s">
        <v>44</v>
      </c>
      <c r="AJ548" s="311"/>
      <c r="AK548" s="13"/>
      <c r="AL548" s="692"/>
      <c r="AM548" s="583">
        <v>0</v>
      </c>
      <c r="AO548" s="23" t="s">
        <v>178</v>
      </c>
      <c r="AP548" s="13"/>
      <c r="AQ548" s="13"/>
      <c r="AR548" s="13"/>
      <c r="AS548" s="583">
        <v>0</v>
      </c>
    </row>
    <row r="549" spans="5:45" x14ac:dyDescent="0.3">
      <c r="E549" s="1059" t="s">
        <v>26</v>
      </c>
      <c r="F549" s="1060"/>
      <c r="G549" s="1060"/>
      <c r="H549" s="1061"/>
      <c r="I549" s="811" t="s">
        <v>998</v>
      </c>
      <c r="K549" s="23" t="s">
        <v>1054</v>
      </c>
      <c r="L549" s="311"/>
      <c r="M549" s="13"/>
      <c r="N549" s="13"/>
      <c r="O549" s="583">
        <v>0.113</v>
      </c>
      <c r="Q549" s="23" t="s">
        <v>587</v>
      </c>
      <c r="R549" s="311"/>
      <c r="S549" s="13"/>
      <c r="T549" s="13"/>
      <c r="U549" s="583">
        <v>0</v>
      </c>
      <c r="W549" s="23" t="s">
        <v>34</v>
      </c>
      <c r="X549" s="13"/>
      <c r="Y549" s="13"/>
      <c r="Z549" s="13"/>
      <c r="AA549" s="583">
        <v>0.20999999344348907</v>
      </c>
      <c r="AC549" s="23" t="s">
        <v>109</v>
      </c>
      <c r="AD549" s="13"/>
      <c r="AE549" s="13"/>
      <c r="AF549" s="13"/>
      <c r="AG549" s="583">
        <v>0</v>
      </c>
      <c r="AI549" s="23" t="s">
        <v>348</v>
      </c>
      <c r="AJ549" s="311"/>
      <c r="AK549" s="13"/>
      <c r="AL549" s="692"/>
      <c r="AM549" s="583">
        <v>0</v>
      </c>
      <c r="AO549" s="23" t="s">
        <v>302</v>
      </c>
      <c r="AP549" s="13"/>
      <c r="AQ549" s="13"/>
      <c r="AR549" s="13"/>
      <c r="AS549" s="583">
        <v>0</v>
      </c>
    </row>
    <row r="550" spans="5:45" x14ac:dyDescent="0.3">
      <c r="E550" s="835" t="s">
        <v>1040</v>
      </c>
      <c r="F550" s="836"/>
      <c r="G550" s="837"/>
      <c r="H550" s="837"/>
      <c r="I550" s="838">
        <v>1E-3</v>
      </c>
      <c r="K550" s="23" t="s">
        <v>1055</v>
      </c>
      <c r="L550" s="311"/>
      <c r="M550" s="13"/>
      <c r="N550" s="13"/>
      <c r="O550" s="583">
        <v>0</v>
      </c>
      <c r="Q550" s="23" t="s">
        <v>277</v>
      </c>
      <c r="R550" s="311"/>
      <c r="S550" s="13"/>
      <c r="T550" s="13"/>
      <c r="U550" s="583">
        <v>0.22</v>
      </c>
      <c r="W550" s="23" t="s">
        <v>286</v>
      </c>
      <c r="X550" s="13"/>
      <c r="Y550" s="13"/>
      <c r="Z550" s="13"/>
      <c r="AA550" s="583">
        <v>0</v>
      </c>
      <c r="AC550" s="23" t="s">
        <v>384</v>
      </c>
      <c r="AD550" s="13"/>
      <c r="AE550" s="13"/>
      <c r="AF550" s="13"/>
      <c r="AG550" s="583">
        <v>0.40999999642372131</v>
      </c>
      <c r="AI550" s="23" t="s">
        <v>213</v>
      </c>
      <c r="AJ550" s="311"/>
      <c r="AK550" s="13"/>
      <c r="AL550" s="692"/>
      <c r="AM550" s="583">
        <v>0</v>
      </c>
      <c r="AO550" s="23" t="s">
        <v>303</v>
      </c>
      <c r="AP550" s="13"/>
      <c r="AQ550" s="13"/>
      <c r="AR550" s="13"/>
      <c r="AS550" s="583">
        <v>0</v>
      </c>
    </row>
    <row r="551" spans="5:45" x14ac:dyDescent="0.3">
      <c r="E551" s="835" t="s">
        <v>1505</v>
      </c>
      <c r="F551" s="836"/>
      <c r="G551" s="837"/>
      <c r="H551" s="837"/>
      <c r="I551" s="838">
        <v>0</v>
      </c>
      <c r="K551" s="23" t="s">
        <v>1056</v>
      </c>
      <c r="L551" s="311"/>
      <c r="M551" s="13"/>
      <c r="N551" s="13"/>
      <c r="O551" s="583">
        <v>0</v>
      </c>
      <c r="Q551" s="23" t="s">
        <v>377</v>
      </c>
      <c r="R551" s="311"/>
      <c r="S551" s="13"/>
      <c r="T551" s="13"/>
      <c r="U551" s="583">
        <v>0</v>
      </c>
      <c r="W551" s="23" t="s">
        <v>39</v>
      </c>
      <c r="X551" s="13"/>
      <c r="Y551" s="13"/>
      <c r="Z551" s="13"/>
      <c r="AA551" s="583">
        <v>0</v>
      </c>
      <c r="AC551" s="23" t="s">
        <v>385</v>
      </c>
      <c r="AD551" s="13"/>
      <c r="AE551" s="13"/>
      <c r="AF551" s="13"/>
      <c r="AG551" s="583">
        <v>0</v>
      </c>
      <c r="AI551" s="23" t="s">
        <v>349</v>
      </c>
      <c r="AJ551" s="311"/>
      <c r="AK551" s="13"/>
      <c r="AL551" s="692"/>
      <c r="AM551" s="583">
        <v>0.38999998569488525</v>
      </c>
      <c r="AO551" s="23" t="s">
        <v>179</v>
      </c>
      <c r="AP551" s="13"/>
      <c r="AQ551" s="13"/>
      <c r="AR551" s="13"/>
      <c r="AS551" s="583">
        <v>0</v>
      </c>
    </row>
    <row r="552" spans="5:45" x14ac:dyDescent="0.3">
      <c r="E552" s="835" t="s">
        <v>1045</v>
      </c>
      <c r="F552" s="836"/>
      <c r="G552" s="837"/>
      <c r="H552" s="837"/>
      <c r="I552" s="838">
        <v>0</v>
      </c>
      <c r="K552" s="23" t="s">
        <v>563</v>
      </c>
      <c r="L552" s="311"/>
      <c r="M552" s="13"/>
      <c r="N552" s="13"/>
      <c r="O552" s="583">
        <v>0</v>
      </c>
      <c r="Q552" s="23" t="s">
        <v>405</v>
      </c>
      <c r="R552" s="311"/>
      <c r="S552" s="13"/>
      <c r="T552" s="13"/>
      <c r="U552" s="583">
        <v>0.25</v>
      </c>
      <c r="W552" s="23" t="s">
        <v>383</v>
      </c>
      <c r="X552" s="13"/>
      <c r="Y552" s="13"/>
      <c r="Z552" s="13"/>
      <c r="AA552" s="583">
        <v>0</v>
      </c>
      <c r="AC552" s="23" t="s">
        <v>982</v>
      </c>
      <c r="AD552" s="13"/>
      <c r="AE552" s="13"/>
      <c r="AF552" s="13"/>
      <c r="AG552" s="583">
        <v>0</v>
      </c>
      <c r="AI552" s="23" t="s">
        <v>214</v>
      </c>
      <c r="AJ552" s="311"/>
      <c r="AK552" s="13"/>
      <c r="AL552" s="692"/>
      <c r="AM552" s="583">
        <v>0</v>
      </c>
      <c r="AO552" s="23" t="s">
        <v>304</v>
      </c>
      <c r="AP552" s="13"/>
      <c r="AQ552" s="13"/>
      <c r="AR552" s="13"/>
      <c r="AS552" s="583">
        <v>0.2800000011920929</v>
      </c>
    </row>
    <row r="553" spans="5:45" x14ac:dyDescent="0.3">
      <c r="E553" s="835" t="s">
        <v>1506</v>
      </c>
      <c r="F553" s="836"/>
      <c r="G553" s="837"/>
      <c r="H553" s="837"/>
      <c r="I553" s="838">
        <v>0</v>
      </c>
      <c r="K553" s="23" t="s">
        <v>1058</v>
      </c>
      <c r="L553" s="311"/>
      <c r="M553" s="13"/>
      <c r="N553" s="13"/>
      <c r="O553" s="583">
        <v>0</v>
      </c>
      <c r="Q553" s="23" t="s">
        <v>588</v>
      </c>
      <c r="R553" s="311"/>
      <c r="S553" s="13"/>
      <c r="T553" s="13"/>
      <c r="U553" s="583">
        <v>0</v>
      </c>
      <c r="W553" s="23" t="s">
        <v>40</v>
      </c>
      <c r="X553" s="13"/>
      <c r="Y553" s="13"/>
      <c r="Z553" s="13"/>
      <c r="AA553" s="583">
        <v>0</v>
      </c>
      <c r="AC553" s="23" t="s">
        <v>110</v>
      </c>
      <c r="AD553" s="13"/>
      <c r="AE553" s="13"/>
      <c r="AF553" s="13"/>
      <c r="AG553" s="583">
        <v>0</v>
      </c>
      <c r="AI553" s="23" t="s">
        <v>215</v>
      </c>
      <c r="AJ553" s="311"/>
      <c r="AK553" s="13"/>
      <c r="AL553" s="692"/>
      <c r="AM553" s="583">
        <v>0</v>
      </c>
      <c r="AO553" s="23" t="s">
        <v>305</v>
      </c>
      <c r="AP553" s="13"/>
      <c r="AQ553" s="13"/>
      <c r="AR553" s="13"/>
      <c r="AS553" s="583">
        <v>0.25999999046325684</v>
      </c>
    </row>
    <row r="554" spans="5:45" x14ac:dyDescent="0.3">
      <c r="E554" s="835" t="s">
        <v>1507</v>
      </c>
      <c r="F554" s="836"/>
      <c r="G554" s="837"/>
      <c r="H554" s="837"/>
      <c r="I554" s="838">
        <v>0</v>
      </c>
      <c r="K554" s="23" t="s">
        <v>565</v>
      </c>
      <c r="L554" s="311"/>
      <c r="M554" s="13"/>
      <c r="N554" s="13"/>
      <c r="O554" s="583">
        <v>0</v>
      </c>
      <c r="Q554" s="23" t="s">
        <v>206</v>
      </c>
      <c r="R554" s="311"/>
      <c r="S554" s="13"/>
      <c r="T554" s="13"/>
      <c r="U554" s="583">
        <v>0.23</v>
      </c>
      <c r="W554" s="23" t="s">
        <v>288</v>
      </c>
      <c r="X554" s="13"/>
      <c r="Y554" s="13"/>
      <c r="Z554" s="13"/>
      <c r="AA554" s="583">
        <v>0</v>
      </c>
      <c r="AC554" s="23" t="s">
        <v>42</v>
      </c>
      <c r="AD554" s="13"/>
      <c r="AE554" s="13"/>
      <c r="AF554" s="13"/>
      <c r="AG554" s="583">
        <v>0</v>
      </c>
      <c r="AI554" s="23" t="s">
        <v>178</v>
      </c>
      <c r="AJ554" s="311"/>
      <c r="AK554" s="13"/>
      <c r="AL554" s="692"/>
      <c r="AM554" s="583">
        <v>0</v>
      </c>
      <c r="AO554" s="23" t="s">
        <v>216</v>
      </c>
      <c r="AP554" s="13"/>
      <c r="AQ554" s="13"/>
      <c r="AR554" s="13"/>
      <c r="AS554" s="583">
        <v>0</v>
      </c>
    </row>
    <row r="555" spans="5:45" x14ac:dyDescent="0.3">
      <c r="E555" s="835" t="s">
        <v>1508</v>
      </c>
      <c r="F555" s="836"/>
      <c r="G555" s="837"/>
      <c r="H555" s="837"/>
      <c r="I555" s="838">
        <v>3.5999999999999997E-2</v>
      </c>
      <c r="K555" s="23" t="s">
        <v>1059</v>
      </c>
      <c r="L555" s="311"/>
      <c r="M555" s="13"/>
      <c r="N555" s="13"/>
      <c r="O555" s="583">
        <v>0</v>
      </c>
      <c r="Q555" s="23" t="s">
        <v>278</v>
      </c>
      <c r="R555" s="311"/>
      <c r="S555" s="13"/>
      <c r="T555" s="13"/>
      <c r="U555" s="583">
        <v>0.2</v>
      </c>
      <c r="W555" s="23" t="s">
        <v>429</v>
      </c>
      <c r="X555" s="13"/>
      <c r="Y555" s="13"/>
      <c r="Z555" s="13"/>
      <c r="AA555" s="583">
        <v>0.2199999988079071</v>
      </c>
      <c r="AC555" s="23" t="s">
        <v>176</v>
      </c>
      <c r="AD555" s="13"/>
      <c r="AE555" s="13"/>
      <c r="AF555" s="13"/>
      <c r="AG555" s="583">
        <v>0.27000001072883606</v>
      </c>
      <c r="AI555" s="23" t="s">
        <v>302</v>
      </c>
      <c r="AJ555" s="311"/>
      <c r="AK555" s="13"/>
      <c r="AL555" s="692"/>
      <c r="AM555" s="583">
        <v>0</v>
      </c>
      <c r="AO555" s="23" t="s">
        <v>306</v>
      </c>
      <c r="AP555" s="13"/>
      <c r="AQ555" s="13"/>
      <c r="AR555" s="13"/>
      <c r="AS555" s="583">
        <v>0</v>
      </c>
    </row>
    <row r="556" spans="5:45" x14ac:dyDescent="0.3">
      <c r="E556" s="835" t="s">
        <v>1055</v>
      </c>
      <c r="F556" s="836"/>
      <c r="G556" s="837"/>
      <c r="H556" s="837"/>
      <c r="I556" s="838">
        <v>0</v>
      </c>
      <c r="K556" s="23" t="s">
        <v>1060</v>
      </c>
      <c r="L556" s="311"/>
      <c r="M556" s="13"/>
      <c r="N556" s="13"/>
      <c r="O556" s="583">
        <v>0.25900000000000001</v>
      </c>
      <c r="Q556" s="23" t="s">
        <v>380</v>
      </c>
      <c r="R556" s="311"/>
      <c r="S556" s="13"/>
      <c r="T556" s="13"/>
      <c r="U556" s="583">
        <v>0.24</v>
      </c>
      <c r="W556" s="23" t="s">
        <v>464</v>
      </c>
      <c r="X556" s="13"/>
      <c r="Y556" s="13"/>
      <c r="Z556" s="13"/>
      <c r="AA556" s="583">
        <v>0</v>
      </c>
      <c r="AC556" s="23" t="s">
        <v>386</v>
      </c>
      <c r="AD556" s="13"/>
      <c r="AE556" s="13"/>
      <c r="AF556" s="13"/>
      <c r="AG556" s="583">
        <v>0</v>
      </c>
      <c r="AI556" s="23" t="s">
        <v>179</v>
      </c>
      <c r="AJ556" s="311"/>
      <c r="AK556" s="13"/>
      <c r="AL556" s="692"/>
      <c r="AM556" s="583">
        <v>0</v>
      </c>
      <c r="AO556" s="23" t="s">
        <v>45</v>
      </c>
      <c r="AP556" s="13"/>
      <c r="AQ556" s="13"/>
      <c r="AR556" s="13"/>
      <c r="AS556" s="583">
        <v>0</v>
      </c>
    </row>
    <row r="557" spans="5:45" x14ac:dyDescent="0.3">
      <c r="E557" s="835" t="s">
        <v>1509</v>
      </c>
      <c r="F557" s="836"/>
      <c r="G557" s="837"/>
      <c r="H557" s="837"/>
      <c r="I557" s="838">
        <v>0.193</v>
      </c>
      <c r="K557" s="23" t="s">
        <v>1061</v>
      </c>
      <c r="L557" s="311"/>
      <c r="M557" s="13"/>
      <c r="N557" s="13"/>
      <c r="O557" s="583">
        <v>0</v>
      </c>
      <c r="Q557" s="23" t="s">
        <v>589</v>
      </c>
      <c r="R557" s="311"/>
      <c r="S557" s="13"/>
      <c r="T557" s="13"/>
      <c r="U557" s="583">
        <v>0.2</v>
      </c>
      <c r="W557" s="23" t="s">
        <v>109</v>
      </c>
      <c r="X557" s="13"/>
      <c r="Y557" s="13"/>
      <c r="Z557" s="13"/>
      <c r="AA557" s="583">
        <v>0</v>
      </c>
      <c r="AC557" s="23" t="s">
        <v>387</v>
      </c>
      <c r="AD557" s="13"/>
      <c r="AE557" s="13"/>
      <c r="AF557" s="13"/>
      <c r="AG557" s="583">
        <v>0</v>
      </c>
      <c r="AI557" s="23" t="s">
        <v>304</v>
      </c>
      <c r="AJ557" s="311"/>
      <c r="AK557" s="13"/>
      <c r="AL557" s="692"/>
      <c r="AM557" s="583">
        <v>0.37000000476837158</v>
      </c>
      <c r="AO557" s="456" t="s">
        <v>246</v>
      </c>
      <c r="AP557" s="454"/>
      <c r="AQ557" s="454"/>
      <c r="AR557" s="454"/>
    </row>
    <row r="558" spans="5:45" x14ac:dyDescent="0.3">
      <c r="E558" s="835" t="s">
        <v>563</v>
      </c>
      <c r="F558" s="836"/>
      <c r="G558" s="837"/>
      <c r="H558" s="837"/>
      <c r="I558" s="838">
        <v>0</v>
      </c>
      <c r="K558" s="23" t="s">
        <v>1064</v>
      </c>
      <c r="L558" s="311"/>
      <c r="M558" s="13"/>
      <c r="N558" s="13"/>
      <c r="O558" s="583">
        <v>0</v>
      </c>
      <c r="Q558" s="23" t="s">
        <v>466</v>
      </c>
      <c r="R558" s="311"/>
      <c r="S558" s="13"/>
      <c r="T558" s="13"/>
      <c r="U558" s="583">
        <v>0</v>
      </c>
      <c r="W558" s="23" t="s">
        <v>384</v>
      </c>
      <c r="X558" s="13"/>
      <c r="Y558" s="13"/>
      <c r="Z558" s="13"/>
      <c r="AA558" s="583">
        <v>0.31000000238418579</v>
      </c>
      <c r="AC558" s="23" t="s">
        <v>388</v>
      </c>
      <c r="AD558" s="13"/>
      <c r="AE558" s="13"/>
      <c r="AF558" s="13"/>
      <c r="AG558" s="583">
        <v>0.40999999642372131</v>
      </c>
      <c r="AI558" s="23" t="s">
        <v>326</v>
      </c>
      <c r="AJ558" s="311"/>
      <c r="AK558" s="13"/>
      <c r="AL558" s="692"/>
      <c r="AM558" s="583">
        <v>0.31999999284744263</v>
      </c>
    </row>
    <row r="559" spans="5:45" x14ac:dyDescent="0.3">
      <c r="E559" s="835" t="s">
        <v>1063</v>
      </c>
      <c r="F559" s="836"/>
      <c r="G559" s="837"/>
      <c r="H559" s="837"/>
      <c r="I559" s="838">
        <v>0.26500000000000001</v>
      </c>
      <c r="K559" s="23" t="s">
        <v>1065</v>
      </c>
      <c r="L559" s="311"/>
      <c r="M559" s="13"/>
      <c r="N559" s="13"/>
      <c r="O559" s="583">
        <v>0</v>
      </c>
      <c r="Q559" s="23" t="s">
        <v>279</v>
      </c>
      <c r="R559" s="311"/>
      <c r="S559" s="13"/>
      <c r="T559" s="13"/>
      <c r="U559" s="583">
        <v>0</v>
      </c>
      <c r="W559" s="23" t="s">
        <v>385</v>
      </c>
      <c r="X559" s="13"/>
      <c r="Y559" s="13"/>
      <c r="Z559" s="13"/>
      <c r="AA559" s="583">
        <v>0</v>
      </c>
      <c r="AC559" s="23" t="s">
        <v>321</v>
      </c>
      <c r="AD559" s="13"/>
      <c r="AE559" s="13"/>
      <c r="AF559" s="13"/>
      <c r="AG559" s="583">
        <v>0.31000000238418579</v>
      </c>
      <c r="AI559" s="23" t="s">
        <v>216</v>
      </c>
      <c r="AJ559" s="311"/>
      <c r="AK559" s="13"/>
      <c r="AL559" s="692"/>
      <c r="AM559" s="583">
        <v>0</v>
      </c>
    </row>
    <row r="560" spans="5:45" x14ac:dyDescent="0.3">
      <c r="E560" s="835" t="s">
        <v>1510</v>
      </c>
      <c r="F560" s="836"/>
      <c r="G560" s="837"/>
      <c r="H560" s="837"/>
      <c r="I560" s="838">
        <v>0</v>
      </c>
      <c r="K560" s="23" t="s">
        <v>1066</v>
      </c>
      <c r="L560" s="311"/>
      <c r="M560" s="13"/>
      <c r="N560" s="13"/>
      <c r="O560" s="583">
        <v>3.0000000000000001E-3</v>
      </c>
      <c r="Q560" s="23" t="s">
        <v>280</v>
      </c>
      <c r="R560" s="311"/>
      <c r="S560" s="13"/>
      <c r="T560" s="13"/>
      <c r="U560" s="583">
        <v>0.18</v>
      </c>
      <c r="W560" s="23" t="s">
        <v>475</v>
      </c>
      <c r="X560" s="13"/>
      <c r="Y560" s="13"/>
      <c r="Z560" s="13"/>
      <c r="AA560" s="583">
        <v>0</v>
      </c>
      <c r="AC560" s="23" t="s">
        <v>983</v>
      </c>
      <c r="AD560" s="13"/>
      <c r="AE560" s="13"/>
      <c r="AF560" s="13"/>
      <c r="AG560" s="583">
        <v>0.31000000238418579</v>
      </c>
      <c r="AI560" s="23" t="s">
        <v>306</v>
      </c>
      <c r="AJ560" s="311"/>
      <c r="AK560" s="13"/>
      <c r="AL560" s="13"/>
      <c r="AM560" s="583">
        <v>0.18000000715255737</v>
      </c>
    </row>
    <row r="561" spans="5:36" x14ac:dyDescent="0.3">
      <c r="E561" s="835" t="s">
        <v>1065</v>
      </c>
      <c r="F561" s="836"/>
      <c r="G561" s="837"/>
      <c r="H561" s="837"/>
      <c r="I561" s="838">
        <v>0</v>
      </c>
      <c r="K561" s="23" t="s">
        <v>1067</v>
      </c>
      <c r="L561" s="311"/>
      <c r="M561" s="13"/>
      <c r="N561" s="13"/>
      <c r="O561" s="583">
        <v>0</v>
      </c>
      <c r="Q561" s="23" t="s">
        <v>590</v>
      </c>
      <c r="R561" s="311"/>
      <c r="S561" s="13"/>
      <c r="T561" s="13"/>
      <c r="U561" s="583">
        <v>0</v>
      </c>
      <c r="W561" s="23" t="s">
        <v>110</v>
      </c>
      <c r="X561" s="13"/>
      <c r="Y561" s="13"/>
      <c r="Z561" s="13"/>
      <c r="AA561" s="583">
        <v>0</v>
      </c>
      <c r="AC561" s="23" t="s">
        <v>984</v>
      </c>
      <c r="AD561" s="13"/>
      <c r="AE561" s="13"/>
      <c r="AF561" s="13"/>
      <c r="AG561" s="583">
        <v>0.40999999642372131</v>
      </c>
      <c r="AI561" s="456" t="s">
        <v>327</v>
      </c>
      <c r="AJ561" s="456"/>
    </row>
    <row r="562" spans="5:36" x14ac:dyDescent="0.3">
      <c r="E562" s="835" t="s">
        <v>1067</v>
      </c>
      <c r="F562" s="836"/>
      <c r="G562" s="837"/>
      <c r="H562" s="837"/>
      <c r="I562" s="838">
        <v>0</v>
      </c>
      <c r="K562" s="23" t="s">
        <v>1068</v>
      </c>
      <c r="L562" s="311"/>
      <c r="M562" s="13"/>
      <c r="N562" s="13"/>
      <c r="O562" s="583">
        <v>0.14099999999999999</v>
      </c>
      <c r="Q562" s="23" t="s">
        <v>381</v>
      </c>
      <c r="R562" s="311"/>
      <c r="S562" s="13"/>
      <c r="T562" s="13"/>
      <c r="U562" s="583">
        <v>0.25</v>
      </c>
      <c r="W562" s="23" t="s">
        <v>42</v>
      </c>
      <c r="X562" s="13"/>
      <c r="Y562" s="13"/>
      <c r="Z562" s="13"/>
      <c r="AA562" s="583">
        <v>0</v>
      </c>
      <c r="AC562" s="23" t="s">
        <v>207</v>
      </c>
      <c r="AD562" s="13"/>
      <c r="AE562" s="13"/>
      <c r="AF562" s="13"/>
      <c r="AG562" s="583">
        <v>0</v>
      </c>
    </row>
    <row r="563" spans="5:36" x14ac:dyDescent="0.3">
      <c r="E563" s="835" t="s">
        <v>420</v>
      </c>
      <c r="F563" s="836"/>
      <c r="G563" s="837"/>
      <c r="H563" s="837"/>
      <c r="I563" s="838">
        <v>0</v>
      </c>
      <c r="K563" s="23" t="s">
        <v>1070</v>
      </c>
      <c r="L563" s="311"/>
      <c r="M563" s="13"/>
      <c r="N563" s="13"/>
      <c r="O563" s="583">
        <v>0</v>
      </c>
      <c r="Q563" s="23" t="s">
        <v>30</v>
      </c>
      <c r="R563" s="311"/>
      <c r="S563" s="13"/>
      <c r="T563" s="13"/>
      <c r="U563" s="583">
        <v>0.16</v>
      </c>
      <c r="W563" s="23" t="s">
        <v>486</v>
      </c>
      <c r="X563" s="13"/>
      <c r="Y563" s="13"/>
      <c r="Z563" s="13"/>
      <c r="AA563" s="583">
        <v>0</v>
      </c>
      <c r="AC563" s="23" t="s">
        <v>985</v>
      </c>
      <c r="AD563" s="13"/>
      <c r="AE563" s="13"/>
      <c r="AF563" s="13"/>
      <c r="AG563" s="583">
        <v>0.40999999642372131</v>
      </c>
    </row>
    <row r="564" spans="5:36" x14ac:dyDescent="0.3">
      <c r="E564" s="835" t="s">
        <v>1074</v>
      </c>
      <c r="F564" s="836"/>
      <c r="G564" s="837"/>
      <c r="H564" s="837"/>
      <c r="I564" s="838">
        <v>0.215</v>
      </c>
      <c r="K564" s="23" t="s">
        <v>420</v>
      </c>
      <c r="L564" s="311"/>
      <c r="M564" s="13"/>
      <c r="N564" s="13"/>
      <c r="O564" s="583">
        <v>0</v>
      </c>
      <c r="Q564" s="23" t="s">
        <v>591</v>
      </c>
      <c r="R564" s="311"/>
      <c r="S564" s="13"/>
      <c r="T564" s="13"/>
      <c r="U564" s="583">
        <v>0</v>
      </c>
      <c r="W564" s="23" t="s">
        <v>176</v>
      </c>
      <c r="X564" s="13"/>
      <c r="Y564" s="13"/>
      <c r="Z564" s="13"/>
      <c r="AA564" s="583">
        <v>0.20000000298023224</v>
      </c>
      <c r="AC564" s="23" t="s">
        <v>986</v>
      </c>
      <c r="AD564" s="13"/>
      <c r="AE564" s="13"/>
      <c r="AF564" s="13"/>
      <c r="AG564" s="583">
        <v>0.40999999642372131</v>
      </c>
    </row>
    <row r="565" spans="5:36" x14ac:dyDescent="0.3">
      <c r="E565" s="835" t="s">
        <v>1076</v>
      </c>
      <c r="F565" s="836"/>
      <c r="G565" s="837"/>
      <c r="H565" s="837"/>
      <c r="I565" s="838">
        <v>0</v>
      </c>
      <c r="K565" s="23" t="s">
        <v>1071</v>
      </c>
      <c r="L565" s="311"/>
      <c r="M565" s="13"/>
      <c r="N565" s="13"/>
      <c r="O565" s="583">
        <v>0</v>
      </c>
      <c r="Q565" s="23" t="s">
        <v>592</v>
      </c>
      <c r="R565" s="311"/>
      <c r="S565" s="13"/>
      <c r="T565" s="13"/>
      <c r="U565" s="583">
        <v>0</v>
      </c>
      <c r="W565" s="23" t="s">
        <v>386</v>
      </c>
      <c r="X565" s="13"/>
      <c r="Y565" s="13"/>
      <c r="Z565" s="13"/>
      <c r="AA565" s="583">
        <v>0</v>
      </c>
      <c r="AC565" s="23" t="s">
        <v>322</v>
      </c>
      <c r="AD565" s="13"/>
      <c r="AE565" s="13"/>
      <c r="AF565" s="13"/>
      <c r="AG565" s="583">
        <v>9.9999997764825821E-3</v>
      </c>
    </row>
    <row r="566" spans="5:36" x14ac:dyDescent="0.3">
      <c r="E566" s="835" t="s">
        <v>257</v>
      </c>
      <c r="F566" s="836"/>
      <c r="G566" s="837"/>
      <c r="H566" s="837"/>
      <c r="I566" s="838">
        <v>0.23799999999999999</v>
      </c>
      <c r="K566" s="23" t="s">
        <v>1072</v>
      </c>
      <c r="L566" s="311"/>
      <c r="M566" s="13"/>
      <c r="N566" s="13"/>
      <c r="O566" s="583">
        <v>0</v>
      </c>
      <c r="Q566" s="23" t="s">
        <v>461</v>
      </c>
      <c r="R566" s="311"/>
      <c r="S566" s="13"/>
      <c r="T566" s="13"/>
      <c r="U566" s="583">
        <v>0</v>
      </c>
      <c r="W566" s="23" t="s">
        <v>387</v>
      </c>
      <c r="X566" s="13"/>
      <c r="Y566" s="13"/>
      <c r="Z566" s="13"/>
      <c r="AA566" s="583">
        <v>0</v>
      </c>
      <c r="AC566" s="23" t="s">
        <v>389</v>
      </c>
      <c r="AD566" s="13"/>
      <c r="AE566" s="13"/>
      <c r="AF566" s="13"/>
      <c r="AG566" s="583">
        <v>0</v>
      </c>
    </row>
    <row r="567" spans="5:36" x14ac:dyDescent="0.3">
      <c r="E567" s="835" t="s">
        <v>1077</v>
      </c>
      <c r="F567" s="836"/>
      <c r="G567" s="837"/>
      <c r="H567" s="837"/>
      <c r="I567" s="838">
        <v>0</v>
      </c>
      <c r="K567" s="23" t="s">
        <v>1073</v>
      </c>
      <c r="L567" s="311"/>
      <c r="M567" s="13"/>
      <c r="N567" s="13"/>
      <c r="O567" s="583">
        <v>0</v>
      </c>
      <c r="Q567" s="23" t="s">
        <v>593</v>
      </c>
      <c r="R567" s="311"/>
      <c r="S567" s="13"/>
      <c r="T567" s="13"/>
      <c r="U567" s="583">
        <v>0.24</v>
      </c>
      <c r="W567" s="23" t="s">
        <v>388</v>
      </c>
      <c r="X567" s="13"/>
      <c r="Y567" s="13"/>
      <c r="Z567" s="13"/>
      <c r="AA567" s="583">
        <v>0.31000000238418579</v>
      </c>
      <c r="AC567" s="23" t="s">
        <v>390</v>
      </c>
      <c r="AD567" s="13"/>
      <c r="AE567" s="13"/>
      <c r="AF567" s="13"/>
      <c r="AG567" s="583">
        <v>0</v>
      </c>
    </row>
    <row r="568" spans="5:36" x14ac:dyDescent="0.3">
      <c r="E568" s="835" t="s">
        <v>1079</v>
      </c>
      <c r="F568" s="836"/>
      <c r="G568" s="837"/>
      <c r="H568" s="837"/>
      <c r="I568" s="838">
        <v>0.214</v>
      </c>
      <c r="K568" s="23" t="s">
        <v>1074</v>
      </c>
      <c r="L568" s="311"/>
      <c r="M568" s="13"/>
      <c r="N568" s="13"/>
      <c r="O568" s="583">
        <v>0.219</v>
      </c>
      <c r="Q568" s="23" t="s">
        <v>382</v>
      </c>
      <c r="R568" s="311"/>
      <c r="S568" s="13"/>
      <c r="T568" s="13"/>
      <c r="U568" s="583">
        <v>0</v>
      </c>
      <c r="W568" s="23" t="s">
        <v>321</v>
      </c>
      <c r="X568" s="13"/>
      <c r="Y568" s="13"/>
      <c r="Z568" s="13"/>
      <c r="AA568" s="583">
        <v>0</v>
      </c>
      <c r="AC568" s="23" t="s">
        <v>290</v>
      </c>
      <c r="AD568" s="13"/>
      <c r="AE568" s="13"/>
      <c r="AF568" s="13"/>
      <c r="AG568" s="583">
        <v>0.34000000357627869</v>
      </c>
    </row>
    <row r="569" spans="5:36" x14ac:dyDescent="0.3">
      <c r="E569" s="835" t="s">
        <v>1081</v>
      </c>
      <c r="F569" s="836"/>
      <c r="G569" s="837"/>
      <c r="H569" s="837"/>
      <c r="I569" s="838">
        <v>0</v>
      </c>
      <c r="K569" s="23" t="s">
        <v>1075</v>
      </c>
      <c r="L569" s="311"/>
      <c r="M569" s="13"/>
      <c r="N569" s="13"/>
      <c r="O569" s="583">
        <v>0</v>
      </c>
      <c r="Q569" s="23" t="s">
        <v>594</v>
      </c>
      <c r="R569" s="311"/>
      <c r="S569" s="13"/>
      <c r="T569" s="13"/>
      <c r="U569" s="583">
        <v>0.31</v>
      </c>
      <c r="W569" s="23" t="s">
        <v>342</v>
      </c>
      <c r="X569" s="13"/>
      <c r="Y569" s="13"/>
      <c r="Z569" s="13"/>
      <c r="AA569" s="583">
        <v>0.12999999523162842</v>
      </c>
      <c r="AC569" s="23" t="s">
        <v>323</v>
      </c>
      <c r="AD569" s="13"/>
      <c r="AE569" s="13"/>
      <c r="AF569" s="13"/>
      <c r="AG569" s="583">
        <v>0</v>
      </c>
    </row>
    <row r="570" spans="5:36" x14ac:dyDescent="0.3">
      <c r="E570" s="835" t="s">
        <v>1100</v>
      </c>
      <c r="F570" s="836"/>
      <c r="G570" s="837"/>
      <c r="H570" s="837"/>
      <c r="I570" s="838">
        <v>0.128</v>
      </c>
      <c r="K570" s="23" t="s">
        <v>257</v>
      </c>
      <c r="L570" s="311"/>
      <c r="M570" s="13"/>
      <c r="N570" s="13"/>
      <c r="O570" s="583">
        <v>0</v>
      </c>
      <c r="Q570" s="23" t="s">
        <v>284</v>
      </c>
      <c r="R570" s="311"/>
      <c r="S570" s="13"/>
      <c r="T570" s="13"/>
      <c r="U570" s="583">
        <v>0</v>
      </c>
      <c r="W570" s="23" t="s">
        <v>476</v>
      </c>
      <c r="X570" s="13"/>
      <c r="Y570" s="13"/>
      <c r="Z570" s="13"/>
      <c r="AA570" s="583">
        <v>0.28999999165534973</v>
      </c>
      <c r="AC570" s="23" t="s">
        <v>391</v>
      </c>
      <c r="AD570" s="13"/>
      <c r="AE570" s="13"/>
      <c r="AF570" s="13"/>
      <c r="AG570" s="583">
        <v>0</v>
      </c>
    </row>
    <row r="571" spans="5:36" x14ac:dyDescent="0.3">
      <c r="E571" s="835" t="s">
        <v>318</v>
      </c>
      <c r="F571" s="836"/>
      <c r="G571" s="837"/>
      <c r="H571" s="837"/>
      <c r="I571" s="838">
        <v>0.254</v>
      </c>
      <c r="K571" s="23" t="s">
        <v>1076</v>
      </c>
      <c r="L571" s="311"/>
      <c r="M571" s="13"/>
      <c r="N571" s="13"/>
      <c r="O571" s="583">
        <v>0</v>
      </c>
      <c r="Q571" s="23" t="s">
        <v>595</v>
      </c>
      <c r="R571" s="311"/>
      <c r="S571" s="13"/>
      <c r="T571" s="13"/>
      <c r="U571" s="583">
        <v>0.21</v>
      </c>
      <c r="W571" s="23" t="s">
        <v>207</v>
      </c>
      <c r="X571" s="13"/>
      <c r="Y571" s="13"/>
      <c r="Z571" s="13"/>
      <c r="AA571" s="583">
        <v>0</v>
      </c>
      <c r="AC571" s="23" t="s">
        <v>392</v>
      </c>
      <c r="AD571" s="13"/>
      <c r="AE571" s="13"/>
      <c r="AF571" s="13"/>
      <c r="AG571" s="583">
        <v>2.9999999329447746E-2</v>
      </c>
    </row>
    <row r="572" spans="5:36" x14ac:dyDescent="0.3">
      <c r="E572" s="835" t="s">
        <v>1085</v>
      </c>
      <c r="F572" s="836"/>
      <c r="G572" s="837"/>
      <c r="H572" s="837"/>
      <c r="I572" s="838">
        <v>0</v>
      </c>
      <c r="K572" s="23" t="s">
        <v>1077</v>
      </c>
      <c r="L572" s="311"/>
      <c r="M572" s="13"/>
      <c r="N572" s="13"/>
      <c r="O572" s="583">
        <v>0</v>
      </c>
      <c r="Q572" s="23" t="s">
        <v>428</v>
      </c>
      <c r="R572" s="311"/>
      <c r="S572" s="13"/>
      <c r="T572" s="13"/>
      <c r="U572" s="583">
        <v>0</v>
      </c>
      <c r="W572" s="23" t="s">
        <v>430</v>
      </c>
      <c r="X572" s="13"/>
      <c r="Y572" s="13"/>
      <c r="Z572" s="13"/>
      <c r="AA572" s="583">
        <v>0</v>
      </c>
      <c r="AC572" s="23" t="s">
        <v>987</v>
      </c>
      <c r="AD572" s="13"/>
      <c r="AE572" s="13"/>
      <c r="AF572" s="13"/>
      <c r="AG572" s="583">
        <v>0.31000000238418579</v>
      </c>
    </row>
    <row r="573" spans="5:36" x14ac:dyDescent="0.3">
      <c r="E573" s="835" t="s">
        <v>1086</v>
      </c>
      <c r="F573" s="836"/>
      <c r="G573" s="837"/>
      <c r="H573" s="837"/>
      <c r="I573" s="838">
        <v>0.26900000000000002</v>
      </c>
      <c r="K573" s="23" t="s">
        <v>1078</v>
      </c>
      <c r="L573" s="311"/>
      <c r="M573" s="13"/>
      <c r="N573" s="13"/>
      <c r="O573" s="583">
        <v>0</v>
      </c>
      <c r="Q573" s="23" t="s">
        <v>340</v>
      </c>
      <c r="R573" s="311"/>
      <c r="S573" s="13"/>
      <c r="T573" s="13"/>
      <c r="U573" s="583">
        <v>0.24</v>
      </c>
      <c r="W573" s="23" t="s">
        <v>329</v>
      </c>
      <c r="X573" s="13"/>
      <c r="Y573" s="13"/>
      <c r="Z573" s="13"/>
      <c r="AA573" s="583">
        <v>0.31000000238418579</v>
      </c>
      <c r="AC573" s="23" t="s">
        <v>787</v>
      </c>
      <c r="AD573" s="13"/>
      <c r="AE573" s="13"/>
      <c r="AF573" s="13"/>
      <c r="AG573" s="583">
        <v>0</v>
      </c>
    </row>
    <row r="574" spans="5:36" x14ac:dyDescent="0.3">
      <c r="E574" s="835" t="s">
        <v>1089</v>
      </c>
      <c r="F574" s="836"/>
      <c r="G574" s="837"/>
      <c r="H574" s="837"/>
      <c r="I574" s="838">
        <v>0</v>
      </c>
      <c r="K574" s="23" t="s">
        <v>1079</v>
      </c>
      <c r="L574" s="311"/>
      <c r="M574" s="13"/>
      <c r="N574" s="13"/>
      <c r="O574" s="583">
        <v>0</v>
      </c>
      <c r="Q574" s="23" t="s">
        <v>285</v>
      </c>
      <c r="R574" s="311"/>
      <c r="S574" s="13"/>
      <c r="T574" s="13"/>
      <c r="U574" s="583">
        <v>0</v>
      </c>
      <c r="W574" s="23" t="s">
        <v>477</v>
      </c>
      <c r="X574" s="13"/>
      <c r="Y574" s="13"/>
      <c r="Z574" s="13"/>
      <c r="AA574" s="583">
        <v>0.30000001192092896</v>
      </c>
      <c r="AC574" s="23" t="s">
        <v>292</v>
      </c>
      <c r="AD574" s="13"/>
      <c r="AE574" s="13"/>
      <c r="AF574" s="13"/>
      <c r="AG574" s="583">
        <v>0.37000000476837158</v>
      </c>
    </row>
    <row r="575" spans="5:36" x14ac:dyDescent="0.3">
      <c r="E575" s="835" t="s">
        <v>970</v>
      </c>
      <c r="F575" s="836"/>
      <c r="G575" s="837"/>
      <c r="H575" s="837"/>
      <c r="I575" s="838">
        <v>0</v>
      </c>
      <c r="K575" s="23" t="s">
        <v>1081</v>
      </c>
      <c r="L575" s="311"/>
      <c r="M575" s="13"/>
      <c r="N575" s="13"/>
      <c r="O575" s="583">
        <v>0</v>
      </c>
      <c r="Q575" s="23" t="s">
        <v>34</v>
      </c>
      <c r="R575" s="311"/>
      <c r="S575" s="13"/>
      <c r="T575" s="13"/>
      <c r="U575" s="583">
        <v>0.14000000000000001</v>
      </c>
      <c r="W575" s="23" t="s">
        <v>447</v>
      </c>
      <c r="X575" s="13"/>
      <c r="Y575" s="13"/>
      <c r="Z575" s="13"/>
      <c r="AA575" s="583">
        <v>0</v>
      </c>
      <c r="AC575" s="23" t="s">
        <v>293</v>
      </c>
      <c r="AD575" s="13"/>
      <c r="AE575" s="13"/>
      <c r="AF575" s="13"/>
      <c r="AG575" s="583">
        <v>0</v>
      </c>
    </row>
    <row r="576" spans="5:36" x14ac:dyDescent="0.3">
      <c r="E576" s="835" t="s">
        <v>971</v>
      </c>
      <c r="F576" s="836"/>
      <c r="G576" s="837"/>
      <c r="H576" s="837"/>
      <c r="I576" s="838">
        <v>0.249</v>
      </c>
      <c r="K576" s="23" t="s">
        <v>318</v>
      </c>
      <c r="L576" s="311"/>
      <c r="M576" s="13"/>
      <c r="N576" s="13"/>
      <c r="O576" s="583">
        <v>0.24399999999999999</v>
      </c>
      <c r="Q576" s="23" t="s">
        <v>596</v>
      </c>
      <c r="R576" s="311"/>
      <c r="S576" s="13"/>
      <c r="T576" s="13"/>
      <c r="U576" s="583">
        <v>0</v>
      </c>
      <c r="W576" s="23" t="s">
        <v>322</v>
      </c>
      <c r="X576" s="13"/>
      <c r="Y576" s="13"/>
      <c r="Z576" s="13"/>
      <c r="AA576" s="583">
        <v>0.10999999940395355</v>
      </c>
      <c r="AC576" s="23" t="s">
        <v>294</v>
      </c>
      <c r="AD576" s="13"/>
      <c r="AE576" s="13"/>
      <c r="AF576" s="13"/>
      <c r="AG576" s="583">
        <v>0</v>
      </c>
    </row>
    <row r="577" spans="5:33" x14ac:dyDescent="0.3">
      <c r="E577" s="835" t="s">
        <v>1090</v>
      </c>
      <c r="F577" s="836"/>
      <c r="G577" s="837"/>
      <c r="H577" s="837"/>
      <c r="I577" s="838">
        <v>0.27</v>
      </c>
      <c r="K577" s="23" t="s">
        <v>1085</v>
      </c>
      <c r="L577" s="311"/>
      <c r="M577" s="13"/>
      <c r="N577" s="13"/>
      <c r="O577" s="583">
        <v>0</v>
      </c>
      <c r="Q577" s="23" t="s">
        <v>286</v>
      </c>
      <c r="R577" s="311"/>
      <c r="S577" s="13"/>
      <c r="T577" s="13"/>
      <c r="U577" s="583">
        <v>0</v>
      </c>
      <c r="W577" s="23" t="s">
        <v>431</v>
      </c>
      <c r="X577" s="13"/>
      <c r="Y577" s="13"/>
      <c r="Z577" s="13"/>
      <c r="AA577" s="583">
        <v>0</v>
      </c>
      <c r="AC577" s="23" t="s">
        <v>295</v>
      </c>
      <c r="AD577" s="13"/>
      <c r="AE577" s="13"/>
      <c r="AF577" s="13"/>
      <c r="AG577" s="583">
        <v>0</v>
      </c>
    </row>
    <row r="578" spans="5:33" x14ac:dyDescent="0.3">
      <c r="E578" s="835" t="s">
        <v>1511</v>
      </c>
      <c r="F578" s="836"/>
      <c r="G578" s="837"/>
      <c r="H578" s="837"/>
      <c r="I578" s="838">
        <v>0</v>
      </c>
      <c r="K578" s="23" t="s">
        <v>1086</v>
      </c>
      <c r="L578" s="311"/>
      <c r="M578" s="13"/>
      <c r="N578" s="13"/>
      <c r="O578" s="583">
        <v>0.23499999999999999</v>
      </c>
      <c r="Q578" s="23" t="s">
        <v>39</v>
      </c>
      <c r="R578" s="311"/>
      <c r="S578" s="13"/>
      <c r="T578" s="13"/>
      <c r="U578" s="583">
        <v>0</v>
      </c>
      <c r="W578" s="23" t="s">
        <v>432</v>
      </c>
      <c r="X578" s="13"/>
      <c r="Y578" s="13"/>
      <c r="Z578" s="13"/>
      <c r="AA578" s="583">
        <v>0</v>
      </c>
      <c r="AC578" s="23" t="s">
        <v>296</v>
      </c>
      <c r="AD578" s="13"/>
      <c r="AE578" s="13"/>
      <c r="AF578" s="13"/>
      <c r="AG578" s="583">
        <v>0</v>
      </c>
    </row>
    <row r="579" spans="5:33" x14ac:dyDescent="0.3">
      <c r="E579" s="835" t="s">
        <v>1096</v>
      </c>
      <c r="F579" s="836"/>
      <c r="G579" s="837"/>
      <c r="H579" s="837"/>
      <c r="I579" s="838">
        <v>0</v>
      </c>
      <c r="K579" s="23" t="s">
        <v>1087</v>
      </c>
      <c r="L579" s="311"/>
      <c r="M579" s="13"/>
      <c r="N579" s="13"/>
      <c r="O579" s="583">
        <v>0.25900000000000001</v>
      </c>
      <c r="Q579" s="23" t="s">
        <v>383</v>
      </c>
      <c r="R579" s="311"/>
      <c r="S579" s="13"/>
      <c r="T579" s="13"/>
      <c r="U579" s="583">
        <v>0</v>
      </c>
      <c r="W579" s="23" t="s">
        <v>389</v>
      </c>
      <c r="X579" s="13"/>
      <c r="Y579" s="13"/>
      <c r="Z579" s="13"/>
      <c r="AA579" s="583">
        <v>0</v>
      </c>
      <c r="AC579" s="23" t="s">
        <v>297</v>
      </c>
      <c r="AD579" s="13"/>
      <c r="AE579" s="13"/>
      <c r="AF579" s="13"/>
      <c r="AG579" s="583">
        <v>0</v>
      </c>
    </row>
    <row r="580" spans="5:33" x14ac:dyDescent="0.3">
      <c r="E580" s="835" t="s">
        <v>105</v>
      </c>
      <c r="F580" s="836"/>
      <c r="G580" s="837"/>
      <c r="H580" s="837"/>
      <c r="I580" s="838">
        <v>0</v>
      </c>
      <c r="K580" s="23" t="s">
        <v>1089</v>
      </c>
      <c r="L580" s="311"/>
      <c r="M580" s="13"/>
      <c r="N580" s="13"/>
      <c r="O580" s="583">
        <v>0</v>
      </c>
      <c r="Q580" s="23" t="s">
        <v>40</v>
      </c>
      <c r="R580" s="311"/>
      <c r="S580" s="13"/>
      <c r="T580" s="13"/>
      <c r="U580" s="583">
        <v>0</v>
      </c>
      <c r="W580" s="23" t="s">
        <v>290</v>
      </c>
      <c r="X580" s="13"/>
      <c r="Y580" s="13"/>
      <c r="Z580" s="13"/>
      <c r="AA580" s="583">
        <v>0.25</v>
      </c>
      <c r="AC580" s="23" t="s">
        <v>325</v>
      </c>
      <c r="AD580" s="13"/>
      <c r="AE580" s="13"/>
      <c r="AF580" s="13"/>
      <c r="AG580" s="583">
        <v>0</v>
      </c>
    </row>
    <row r="581" spans="5:33" x14ac:dyDescent="0.3">
      <c r="E581" s="835" t="s">
        <v>1099</v>
      </c>
      <c r="F581" s="836"/>
      <c r="G581" s="837"/>
      <c r="H581" s="837"/>
      <c r="I581" s="838">
        <v>0</v>
      </c>
      <c r="K581" s="23" t="s">
        <v>970</v>
      </c>
      <c r="L581" s="311"/>
      <c r="M581" s="13"/>
      <c r="N581" s="13"/>
      <c r="O581" s="583">
        <v>0</v>
      </c>
      <c r="Q581" s="23" t="s">
        <v>597</v>
      </c>
      <c r="R581" s="311"/>
      <c r="S581" s="13"/>
      <c r="T581" s="13"/>
      <c r="U581" s="583">
        <v>0</v>
      </c>
      <c r="W581" s="23" t="s">
        <v>433</v>
      </c>
      <c r="X581" s="13"/>
      <c r="Y581" s="13"/>
      <c r="Z581" s="13"/>
      <c r="AA581" s="583">
        <v>0</v>
      </c>
      <c r="AC581" s="23" t="s">
        <v>988</v>
      </c>
      <c r="AD581" s="13"/>
      <c r="AE581" s="13"/>
      <c r="AF581" s="13"/>
      <c r="AG581" s="583">
        <v>0.38999998569488525</v>
      </c>
    </row>
    <row r="582" spans="5:33" x14ac:dyDescent="0.3">
      <c r="E582" s="835" t="s">
        <v>1097</v>
      </c>
      <c r="F582" s="836"/>
      <c r="G582" s="837"/>
      <c r="H582" s="837"/>
      <c r="I582" s="838">
        <v>0.25</v>
      </c>
      <c r="K582" s="23" t="s">
        <v>971</v>
      </c>
      <c r="L582" s="311"/>
      <c r="M582" s="13"/>
      <c r="N582" s="13"/>
      <c r="O582" s="583">
        <v>0</v>
      </c>
      <c r="Q582" s="23" t="s">
        <v>288</v>
      </c>
      <c r="R582" s="311"/>
      <c r="S582" s="13"/>
      <c r="T582" s="13"/>
      <c r="U582" s="583">
        <v>0</v>
      </c>
      <c r="W582" s="23" t="s">
        <v>323</v>
      </c>
      <c r="X582" s="13"/>
      <c r="Y582" s="13"/>
      <c r="Z582" s="13"/>
      <c r="AA582" s="583">
        <v>0</v>
      </c>
      <c r="AC582" s="23" t="s">
        <v>298</v>
      </c>
      <c r="AD582" s="13"/>
      <c r="AE582" s="13"/>
      <c r="AF582" s="13"/>
      <c r="AG582" s="583">
        <v>0</v>
      </c>
    </row>
    <row r="583" spans="5:33" x14ac:dyDescent="0.3">
      <c r="E583" s="835" t="s">
        <v>43</v>
      </c>
      <c r="F583" s="836"/>
      <c r="G583" s="837"/>
      <c r="H583" s="837"/>
      <c r="I583" s="838">
        <v>0</v>
      </c>
      <c r="K583" s="23" t="s">
        <v>1090</v>
      </c>
      <c r="L583" s="311"/>
      <c r="M583" s="13"/>
      <c r="N583" s="13"/>
      <c r="O583" s="583">
        <v>0</v>
      </c>
      <c r="Q583" s="23" t="s">
        <v>429</v>
      </c>
      <c r="R583" s="311"/>
      <c r="S583" s="13"/>
      <c r="T583" s="13"/>
      <c r="U583" s="583">
        <v>0.23</v>
      </c>
      <c r="W583" s="23" t="s">
        <v>434</v>
      </c>
      <c r="X583" s="13"/>
      <c r="Y583" s="13"/>
      <c r="Z583" s="13"/>
      <c r="AA583" s="583">
        <v>0.2800000011920929</v>
      </c>
      <c r="AC583" s="23" t="s">
        <v>210</v>
      </c>
      <c r="AD583" s="13"/>
      <c r="AE583" s="13"/>
      <c r="AF583" s="13"/>
      <c r="AG583" s="583">
        <v>0</v>
      </c>
    </row>
    <row r="584" spans="5:33" x14ac:dyDescent="0.3">
      <c r="E584" s="835" t="s">
        <v>1103</v>
      </c>
      <c r="F584" s="836"/>
      <c r="G584" s="837"/>
      <c r="H584" s="837"/>
      <c r="I584" s="838">
        <v>0.27300000000000002</v>
      </c>
      <c r="K584" s="23" t="s">
        <v>1092</v>
      </c>
      <c r="L584" s="311"/>
      <c r="M584" s="13"/>
      <c r="N584" s="13"/>
      <c r="O584" s="583">
        <v>0</v>
      </c>
      <c r="Q584" s="23" t="s">
        <v>341</v>
      </c>
      <c r="R584" s="311"/>
      <c r="S584" s="13"/>
      <c r="T584" s="13"/>
      <c r="U584" s="583">
        <v>0</v>
      </c>
      <c r="W584" s="23" t="s">
        <v>391</v>
      </c>
      <c r="X584" s="13"/>
      <c r="Y584" s="13"/>
      <c r="Z584" s="13"/>
      <c r="AA584" s="583">
        <v>0</v>
      </c>
      <c r="AC584" s="23" t="s">
        <v>299</v>
      </c>
      <c r="AD584" s="13"/>
      <c r="AE584" s="13"/>
      <c r="AF584" s="13"/>
      <c r="AG584" s="583">
        <v>0</v>
      </c>
    </row>
    <row r="585" spans="5:33" x14ac:dyDescent="0.3">
      <c r="E585" s="835" t="s">
        <v>205</v>
      </c>
      <c r="F585" s="836"/>
      <c r="G585" s="837"/>
      <c r="H585" s="837"/>
      <c r="I585" s="838">
        <v>0</v>
      </c>
      <c r="K585" s="23" t="s">
        <v>1093</v>
      </c>
      <c r="L585" s="311"/>
      <c r="M585" s="13"/>
      <c r="N585" s="13"/>
      <c r="O585" s="583">
        <v>0</v>
      </c>
      <c r="Q585" s="23" t="s">
        <v>109</v>
      </c>
      <c r="R585" s="311"/>
      <c r="S585" s="13"/>
      <c r="T585" s="13"/>
      <c r="U585" s="583">
        <v>0</v>
      </c>
      <c r="W585" s="23" t="s">
        <v>392</v>
      </c>
      <c r="X585" s="13"/>
      <c r="Y585" s="13"/>
      <c r="Z585" s="13"/>
      <c r="AA585" s="583">
        <v>0</v>
      </c>
      <c r="AC585" s="23" t="s">
        <v>393</v>
      </c>
      <c r="AD585" s="13"/>
      <c r="AE585" s="13"/>
      <c r="AF585" s="13"/>
      <c r="AG585" s="583">
        <v>0.23999999463558197</v>
      </c>
    </row>
    <row r="586" spans="5:33" x14ac:dyDescent="0.3">
      <c r="E586" s="835" t="s">
        <v>380</v>
      </c>
      <c r="F586" s="836"/>
      <c r="G586" s="837"/>
      <c r="H586" s="837"/>
      <c r="I586" s="838">
        <v>0.22800000000000001</v>
      </c>
      <c r="K586" s="23" t="s">
        <v>200</v>
      </c>
      <c r="L586" s="311"/>
      <c r="M586" s="13"/>
      <c r="N586" s="13"/>
      <c r="O586" s="583">
        <v>0</v>
      </c>
      <c r="Q586" s="23" t="s">
        <v>598</v>
      </c>
      <c r="R586" s="311"/>
      <c r="S586" s="13"/>
      <c r="T586" s="13"/>
      <c r="U586" s="583">
        <v>0</v>
      </c>
      <c r="W586" s="23" t="s">
        <v>474</v>
      </c>
      <c r="X586" s="13"/>
      <c r="Y586" s="13"/>
      <c r="Z586" s="13"/>
      <c r="AA586" s="583">
        <v>0.14000000059604645</v>
      </c>
      <c r="AC586" s="23" t="s">
        <v>211</v>
      </c>
      <c r="AD586" s="13"/>
      <c r="AE586" s="13"/>
      <c r="AF586" s="13"/>
      <c r="AG586" s="583">
        <v>0</v>
      </c>
    </row>
    <row r="587" spans="5:33" x14ac:dyDescent="0.3">
      <c r="E587" s="835" t="s">
        <v>1117</v>
      </c>
      <c r="F587" s="836"/>
      <c r="G587" s="837"/>
      <c r="H587" s="837"/>
      <c r="I587" s="838">
        <v>0</v>
      </c>
      <c r="K587" s="23" t="s">
        <v>1095</v>
      </c>
      <c r="L587" s="311"/>
      <c r="M587" s="13"/>
      <c r="N587" s="13"/>
      <c r="O587" s="583">
        <v>0</v>
      </c>
      <c r="Q587" s="23" t="s">
        <v>384</v>
      </c>
      <c r="R587" s="311"/>
      <c r="S587" s="13"/>
      <c r="T587" s="13"/>
      <c r="U587" s="583">
        <v>0.25</v>
      </c>
      <c r="W587" s="23" t="s">
        <v>435</v>
      </c>
      <c r="X587" s="13"/>
      <c r="Y587" s="13"/>
      <c r="Z587" s="13"/>
      <c r="AA587" s="583">
        <v>0.30000001192092896</v>
      </c>
      <c r="AC587" s="23" t="s">
        <v>989</v>
      </c>
      <c r="AD587" s="13"/>
      <c r="AE587" s="13"/>
      <c r="AF587" s="13"/>
      <c r="AG587" s="583">
        <v>2.9999999329447746E-2</v>
      </c>
    </row>
    <row r="588" spans="5:33" x14ac:dyDescent="0.3">
      <c r="E588" s="835" t="s">
        <v>1119</v>
      </c>
      <c r="F588" s="836"/>
      <c r="G588" s="837"/>
      <c r="H588" s="837"/>
      <c r="I588" s="838">
        <v>0</v>
      </c>
      <c r="K588" s="23" t="s">
        <v>1096</v>
      </c>
      <c r="L588" s="311"/>
      <c r="M588" s="13"/>
      <c r="N588" s="13"/>
      <c r="O588" s="583">
        <v>0</v>
      </c>
      <c r="Q588" s="23" t="s">
        <v>599</v>
      </c>
      <c r="R588" s="311"/>
      <c r="S588" s="13"/>
      <c r="T588" s="13"/>
      <c r="U588" s="583">
        <v>0</v>
      </c>
      <c r="W588" s="23" t="s">
        <v>436</v>
      </c>
      <c r="X588" s="13"/>
      <c r="Y588" s="13"/>
      <c r="Z588" s="13"/>
      <c r="AA588" s="583">
        <v>0</v>
      </c>
      <c r="AC588" s="23" t="s">
        <v>394</v>
      </c>
      <c r="AD588" s="13"/>
      <c r="AE588" s="13"/>
      <c r="AF588" s="13"/>
      <c r="AG588" s="583">
        <v>0.37000000476837158</v>
      </c>
    </row>
    <row r="589" spans="5:33" x14ac:dyDescent="0.3">
      <c r="E589" s="835" t="s">
        <v>1124</v>
      </c>
      <c r="F589" s="836"/>
      <c r="G589" s="837"/>
      <c r="H589" s="837"/>
      <c r="I589" s="838">
        <v>0</v>
      </c>
      <c r="K589" s="23" t="s">
        <v>105</v>
      </c>
      <c r="L589" s="311"/>
      <c r="M589" s="13"/>
      <c r="N589" s="13"/>
      <c r="O589" s="583">
        <v>0</v>
      </c>
      <c r="Q589" s="23" t="s">
        <v>385</v>
      </c>
      <c r="R589" s="311"/>
      <c r="S589" s="13"/>
      <c r="T589" s="13"/>
      <c r="U589" s="583">
        <v>0</v>
      </c>
      <c r="W589" s="23" t="s">
        <v>448</v>
      </c>
      <c r="X589" s="13"/>
      <c r="Y589" s="13"/>
      <c r="Z589" s="13"/>
      <c r="AA589" s="583">
        <v>0</v>
      </c>
      <c r="AC589" s="23" t="s">
        <v>990</v>
      </c>
      <c r="AD589" s="13"/>
      <c r="AE589" s="13"/>
      <c r="AF589" s="13"/>
      <c r="AG589" s="583">
        <v>0.36000001430511475</v>
      </c>
    </row>
    <row r="590" spans="5:33" x14ac:dyDescent="0.3">
      <c r="E590" s="835" t="s">
        <v>1512</v>
      </c>
      <c r="F590" s="836"/>
      <c r="G590" s="837"/>
      <c r="H590" s="837"/>
      <c r="I590" s="838">
        <v>0</v>
      </c>
      <c r="K590" s="23" t="s">
        <v>1097</v>
      </c>
      <c r="L590" s="311"/>
      <c r="M590" s="13"/>
      <c r="N590" s="13"/>
      <c r="O590" s="583">
        <v>0</v>
      </c>
      <c r="Q590" s="23" t="s">
        <v>600</v>
      </c>
      <c r="R590" s="311"/>
      <c r="S590" s="13"/>
      <c r="T590" s="13"/>
      <c r="U590" s="583">
        <v>0</v>
      </c>
      <c r="W590" s="23" t="s">
        <v>458</v>
      </c>
      <c r="X590" s="13"/>
      <c r="Y590" s="13"/>
      <c r="Z590" s="13"/>
      <c r="AA590" s="583">
        <v>0</v>
      </c>
      <c r="AC590" s="23" t="s">
        <v>212</v>
      </c>
      <c r="AD590" s="13"/>
      <c r="AE590" s="13"/>
      <c r="AF590" s="13"/>
      <c r="AG590" s="583">
        <v>0.33000001311302185</v>
      </c>
    </row>
    <row r="591" spans="5:33" x14ac:dyDescent="0.3">
      <c r="E591" s="835" t="s">
        <v>596</v>
      </c>
      <c r="F591" s="836"/>
      <c r="G591" s="837"/>
      <c r="H591" s="837"/>
      <c r="I591" s="838">
        <v>0</v>
      </c>
      <c r="K591" s="23" t="s">
        <v>1098</v>
      </c>
      <c r="L591" s="311"/>
      <c r="M591" s="13"/>
      <c r="N591" s="13"/>
      <c r="O591" s="583">
        <v>0</v>
      </c>
      <c r="Q591" s="23" t="s">
        <v>289</v>
      </c>
      <c r="R591" s="311"/>
      <c r="S591" s="13"/>
      <c r="T591" s="13"/>
      <c r="U591" s="583">
        <v>0</v>
      </c>
      <c r="W591" s="23" t="s">
        <v>292</v>
      </c>
      <c r="X591" s="13"/>
      <c r="Y591" s="13"/>
      <c r="Z591" s="13"/>
      <c r="AA591" s="583">
        <v>0.28999999165534973</v>
      </c>
      <c r="AC591" s="23" t="s">
        <v>991</v>
      </c>
      <c r="AD591" s="13"/>
      <c r="AE591" s="13"/>
      <c r="AF591" s="13"/>
      <c r="AG591" s="583">
        <v>0</v>
      </c>
    </row>
    <row r="592" spans="5:33" x14ac:dyDescent="0.3">
      <c r="E592" s="835" t="s">
        <v>1130</v>
      </c>
      <c r="F592" s="836"/>
      <c r="G592" s="837"/>
      <c r="H592" s="837"/>
      <c r="I592" s="838">
        <v>0</v>
      </c>
      <c r="K592" s="23" t="s">
        <v>1099</v>
      </c>
      <c r="L592" s="311"/>
      <c r="M592" s="13"/>
      <c r="N592" s="13"/>
      <c r="O592" s="583">
        <v>0</v>
      </c>
      <c r="Q592" s="23" t="s">
        <v>601</v>
      </c>
      <c r="R592" s="311"/>
      <c r="S592" s="13"/>
      <c r="T592" s="13"/>
      <c r="U592" s="583">
        <v>0.25</v>
      </c>
      <c r="W592" s="23" t="s">
        <v>293</v>
      </c>
      <c r="X592" s="13"/>
      <c r="Y592" s="13"/>
      <c r="Z592" s="13"/>
      <c r="AA592" s="583">
        <v>0</v>
      </c>
      <c r="AC592" s="23" t="s">
        <v>44</v>
      </c>
      <c r="AD592" s="13"/>
      <c r="AE592" s="13"/>
      <c r="AF592" s="13"/>
      <c r="AG592" s="583">
        <v>0</v>
      </c>
    </row>
    <row r="593" spans="5:33" x14ac:dyDescent="0.3">
      <c r="E593" s="835" t="s">
        <v>1513</v>
      </c>
      <c r="F593" s="836"/>
      <c r="G593" s="837"/>
      <c r="H593" s="837"/>
      <c r="I593" s="838">
        <v>2.3E-2</v>
      </c>
      <c r="K593" s="23" t="s">
        <v>1100</v>
      </c>
      <c r="L593" s="311"/>
      <c r="M593" s="13"/>
      <c r="N593" s="13"/>
      <c r="O593" s="583">
        <v>0</v>
      </c>
      <c r="Q593" s="23" t="s">
        <v>42</v>
      </c>
      <c r="R593" s="311"/>
      <c r="S593" s="13"/>
      <c r="T593" s="13"/>
      <c r="U593" s="583">
        <v>0</v>
      </c>
      <c r="W593" s="23" t="s">
        <v>294</v>
      </c>
      <c r="X593" s="13"/>
      <c r="Y593" s="13"/>
      <c r="Z593" s="13"/>
      <c r="AA593" s="583">
        <v>0</v>
      </c>
      <c r="AC593" s="23" t="s">
        <v>395</v>
      </c>
      <c r="AD593" s="13"/>
      <c r="AE593" s="13"/>
      <c r="AF593" s="13"/>
      <c r="AG593" s="583">
        <v>0.38999998569488525</v>
      </c>
    </row>
    <row r="594" spans="5:33" x14ac:dyDescent="0.3">
      <c r="E594" s="835" t="s">
        <v>429</v>
      </c>
      <c r="F594" s="836"/>
      <c r="G594" s="837"/>
      <c r="H594" s="837"/>
      <c r="I594" s="838">
        <v>0.24099999999999999</v>
      </c>
      <c r="K594" s="23" t="s">
        <v>43</v>
      </c>
      <c r="L594" s="311"/>
      <c r="M594" s="13"/>
      <c r="N594" s="13"/>
      <c r="O594" s="583">
        <v>0</v>
      </c>
      <c r="Q594" s="23" t="s">
        <v>602</v>
      </c>
      <c r="R594" s="311"/>
      <c r="S594" s="13"/>
      <c r="T594" s="13"/>
      <c r="U594" s="583">
        <v>0</v>
      </c>
      <c r="W594" s="23" t="s">
        <v>295</v>
      </c>
      <c r="X594" s="13"/>
      <c r="Y594" s="13"/>
      <c r="Z594" s="13"/>
      <c r="AA594" s="583">
        <v>0</v>
      </c>
      <c r="AC594" s="23" t="s">
        <v>396</v>
      </c>
      <c r="AD594" s="13"/>
      <c r="AE594" s="13"/>
      <c r="AF594" s="13"/>
      <c r="AG594" s="583">
        <v>0</v>
      </c>
    </row>
    <row r="595" spans="5:33" x14ac:dyDescent="0.3">
      <c r="E595" s="835" t="s">
        <v>981</v>
      </c>
      <c r="F595" s="836"/>
      <c r="G595" s="837"/>
      <c r="H595" s="837"/>
      <c r="I595" s="838">
        <v>0.05</v>
      </c>
      <c r="K595" s="23" t="s">
        <v>1102</v>
      </c>
      <c r="L595" s="311"/>
      <c r="M595" s="13"/>
      <c r="N595" s="13"/>
      <c r="O595" s="583">
        <v>0</v>
      </c>
      <c r="Q595" s="23" t="s">
        <v>603</v>
      </c>
      <c r="R595" s="311"/>
      <c r="S595" s="13"/>
      <c r="T595" s="13"/>
      <c r="U595" s="583">
        <v>0</v>
      </c>
      <c r="W595" s="23" t="s">
        <v>296</v>
      </c>
      <c r="X595" s="13"/>
      <c r="Y595" s="13"/>
      <c r="Z595" s="13"/>
      <c r="AA595" s="583">
        <v>0</v>
      </c>
      <c r="AC595" s="23" t="s">
        <v>213</v>
      </c>
      <c r="AD595" s="13"/>
      <c r="AE595" s="13"/>
      <c r="AF595" s="13"/>
      <c r="AG595" s="583">
        <v>0</v>
      </c>
    </row>
    <row r="596" spans="5:33" x14ac:dyDescent="0.3">
      <c r="E596" s="835" t="s">
        <v>109</v>
      </c>
      <c r="F596" s="836"/>
      <c r="G596" s="837"/>
      <c r="H596" s="837"/>
      <c r="I596" s="838">
        <v>0</v>
      </c>
      <c r="K596" s="23" t="s">
        <v>205</v>
      </c>
      <c r="L596" s="311"/>
      <c r="M596" s="13"/>
      <c r="N596" s="13"/>
      <c r="O596" s="583">
        <v>0</v>
      </c>
      <c r="Q596" s="23" t="s">
        <v>486</v>
      </c>
      <c r="R596" s="311"/>
      <c r="S596" s="13"/>
      <c r="T596" s="13"/>
      <c r="U596" s="583">
        <v>0</v>
      </c>
      <c r="W596" s="23" t="s">
        <v>449</v>
      </c>
      <c r="X596" s="13"/>
      <c r="Y596" s="13"/>
      <c r="Z596" s="13"/>
      <c r="AA596" s="583">
        <v>0</v>
      </c>
      <c r="AC596" s="23" t="s">
        <v>301</v>
      </c>
      <c r="AD596" s="13"/>
      <c r="AE596" s="13"/>
      <c r="AF596" s="13"/>
      <c r="AG596" s="583">
        <v>0.37999999523162842</v>
      </c>
    </row>
    <row r="597" spans="5:33" x14ac:dyDescent="0.3">
      <c r="E597" s="835" t="s">
        <v>1133</v>
      </c>
      <c r="F597" s="836"/>
      <c r="G597" s="837"/>
      <c r="H597" s="837"/>
      <c r="I597" s="838">
        <v>0</v>
      </c>
      <c r="K597" s="23" t="s">
        <v>587</v>
      </c>
      <c r="L597" s="311"/>
      <c r="M597" s="13"/>
      <c r="N597" s="13"/>
      <c r="O597" s="583">
        <v>0</v>
      </c>
      <c r="Q597" s="23" t="s">
        <v>176</v>
      </c>
      <c r="R597" s="311"/>
      <c r="S597" s="13"/>
      <c r="T597" s="13"/>
      <c r="U597" s="583">
        <v>0.15</v>
      </c>
      <c r="W597" s="23" t="s">
        <v>297</v>
      </c>
      <c r="X597" s="13"/>
      <c r="Y597" s="13"/>
      <c r="Z597" s="13"/>
      <c r="AA597" s="583">
        <v>0</v>
      </c>
      <c r="AC597" s="23" t="s">
        <v>397</v>
      </c>
      <c r="AD597" s="13"/>
      <c r="AE597" s="13"/>
      <c r="AF597" s="13"/>
      <c r="AG597" s="583">
        <v>0.20000000298023224</v>
      </c>
    </row>
    <row r="598" spans="5:33" x14ac:dyDescent="0.3">
      <c r="E598" s="835" t="s">
        <v>1134</v>
      </c>
      <c r="F598" s="836"/>
      <c r="G598" s="837"/>
      <c r="H598" s="837"/>
      <c r="I598" s="838">
        <v>0</v>
      </c>
      <c r="K598" s="23" t="s">
        <v>1105</v>
      </c>
      <c r="L598" s="311"/>
      <c r="M598" s="13"/>
      <c r="N598" s="13"/>
      <c r="O598" s="583">
        <v>0</v>
      </c>
      <c r="Q598" s="23" t="s">
        <v>387</v>
      </c>
      <c r="R598" s="311"/>
      <c r="S598" s="13"/>
      <c r="T598" s="13"/>
      <c r="U598" s="583">
        <v>0</v>
      </c>
      <c r="W598" s="23" t="s">
        <v>325</v>
      </c>
      <c r="X598" s="13"/>
      <c r="Y598" s="13"/>
      <c r="Z598" s="13"/>
      <c r="AA598" s="583">
        <v>0</v>
      </c>
      <c r="AC598" s="23" t="s">
        <v>214</v>
      </c>
      <c r="AD598" s="13"/>
      <c r="AE598" s="13"/>
      <c r="AF598" s="13"/>
      <c r="AG598" s="583">
        <v>0</v>
      </c>
    </row>
    <row r="599" spans="5:33" x14ac:dyDescent="0.3">
      <c r="E599" s="835" t="s">
        <v>599</v>
      </c>
      <c r="F599" s="836"/>
      <c r="G599" s="837"/>
      <c r="H599" s="837"/>
      <c r="I599" s="838">
        <v>0</v>
      </c>
      <c r="K599" s="23" t="s">
        <v>1106</v>
      </c>
      <c r="L599" s="311"/>
      <c r="M599" s="13"/>
      <c r="N599" s="13"/>
      <c r="O599" s="583">
        <v>0.219</v>
      </c>
      <c r="Q599" s="23" t="s">
        <v>321</v>
      </c>
      <c r="R599" s="311"/>
      <c r="S599" s="13"/>
      <c r="T599" s="13"/>
      <c r="U599" s="583">
        <v>0</v>
      </c>
      <c r="W599" s="23" t="s">
        <v>346</v>
      </c>
      <c r="X599" s="13"/>
      <c r="Y599" s="13"/>
      <c r="Z599" s="13"/>
      <c r="AA599" s="583">
        <v>0</v>
      </c>
      <c r="AC599" s="23" t="s">
        <v>398</v>
      </c>
      <c r="AD599" s="13"/>
      <c r="AE599" s="13"/>
      <c r="AF599" s="13"/>
      <c r="AG599" s="583">
        <v>0.20000000298023224</v>
      </c>
    </row>
    <row r="600" spans="5:33" x14ac:dyDescent="0.3">
      <c r="E600" s="835" t="s">
        <v>1136</v>
      </c>
      <c r="F600" s="836"/>
      <c r="G600" s="837"/>
      <c r="H600" s="837"/>
      <c r="I600" s="838">
        <v>0</v>
      </c>
      <c r="K600" s="23" t="s">
        <v>1107</v>
      </c>
      <c r="L600" s="311"/>
      <c r="M600" s="13"/>
      <c r="N600" s="13"/>
      <c r="O600" s="583">
        <v>8.9999999999999993E-3</v>
      </c>
      <c r="Q600" s="23" t="s">
        <v>342</v>
      </c>
      <c r="R600" s="311"/>
      <c r="S600" s="13"/>
      <c r="T600" s="13"/>
      <c r="U600" s="583">
        <v>0.04</v>
      </c>
      <c r="W600" s="23" t="s">
        <v>450</v>
      </c>
      <c r="X600" s="13"/>
      <c r="Y600" s="13"/>
      <c r="Z600" s="13"/>
      <c r="AA600" s="583">
        <v>0</v>
      </c>
      <c r="AC600" s="23" t="s">
        <v>178</v>
      </c>
      <c r="AD600" s="13"/>
      <c r="AE600" s="13"/>
      <c r="AF600" s="13"/>
      <c r="AG600" s="583">
        <v>0</v>
      </c>
    </row>
    <row r="601" spans="5:33" x14ac:dyDescent="0.3">
      <c r="E601" s="835" t="s">
        <v>1514</v>
      </c>
      <c r="F601" s="836"/>
      <c r="G601" s="837"/>
      <c r="H601" s="837"/>
      <c r="I601" s="838">
        <v>0.27300000000000002</v>
      </c>
      <c r="K601" s="23" t="s">
        <v>1108</v>
      </c>
      <c r="L601" s="311"/>
      <c r="M601" s="13"/>
      <c r="N601" s="13"/>
      <c r="O601" s="583">
        <v>0.05</v>
      </c>
      <c r="Q601" s="23" t="s">
        <v>476</v>
      </c>
      <c r="R601" s="311"/>
      <c r="S601" s="13"/>
      <c r="T601" s="13"/>
      <c r="U601" s="583">
        <v>0</v>
      </c>
      <c r="W601" s="23" t="s">
        <v>210</v>
      </c>
      <c r="X601" s="13"/>
      <c r="Y601" s="13"/>
      <c r="Z601" s="13"/>
      <c r="AA601" s="583">
        <v>0</v>
      </c>
      <c r="AC601" s="23" t="s">
        <v>992</v>
      </c>
      <c r="AD601" s="13"/>
      <c r="AE601" s="13"/>
      <c r="AF601" s="13"/>
      <c r="AG601" s="583">
        <v>0.37999999523162842</v>
      </c>
    </row>
    <row r="602" spans="5:33" x14ac:dyDescent="0.3">
      <c r="E602" s="835" t="s">
        <v>1141</v>
      </c>
      <c r="F602" s="836"/>
      <c r="G602" s="837"/>
      <c r="H602" s="837"/>
      <c r="I602" s="838">
        <v>0.246</v>
      </c>
      <c r="K602" s="23" t="s">
        <v>588</v>
      </c>
      <c r="L602" s="311"/>
      <c r="M602" s="13"/>
      <c r="N602" s="13"/>
      <c r="O602" s="583">
        <v>0</v>
      </c>
      <c r="Q602" s="23" t="s">
        <v>207</v>
      </c>
      <c r="R602" s="311"/>
      <c r="S602" s="13"/>
      <c r="T602" s="13"/>
      <c r="U602" s="583">
        <v>0</v>
      </c>
      <c r="W602" s="23" t="s">
        <v>451</v>
      </c>
      <c r="X602" s="13"/>
      <c r="Y602" s="13"/>
      <c r="Z602" s="13"/>
      <c r="AA602" s="583">
        <v>0</v>
      </c>
      <c r="AC602" s="23" t="s">
        <v>993</v>
      </c>
      <c r="AD602" s="13"/>
      <c r="AE602" s="13"/>
      <c r="AF602" s="13"/>
      <c r="AG602" s="583">
        <v>0</v>
      </c>
    </row>
    <row r="603" spans="5:33" x14ac:dyDescent="0.3">
      <c r="E603" s="835" t="s">
        <v>447</v>
      </c>
      <c r="F603" s="836"/>
      <c r="G603" s="837"/>
      <c r="H603" s="837"/>
      <c r="I603" s="838">
        <v>0.251</v>
      </c>
      <c r="K603" s="23" t="s">
        <v>1112</v>
      </c>
      <c r="L603" s="311"/>
      <c r="M603" s="13"/>
      <c r="N603" s="13"/>
      <c r="O603" s="583">
        <v>0</v>
      </c>
      <c r="Q603" s="23" t="s">
        <v>430</v>
      </c>
      <c r="R603" s="311"/>
      <c r="S603" s="13"/>
      <c r="T603" s="13"/>
      <c r="U603" s="583">
        <v>0</v>
      </c>
      <c r="W603" s="23" t="s">
        <v>393</v>
      </c>
      <c r="X603" s="13"/>
      <c r="Y603" s="13"/>
      <c r="Z603" s="13"/>
      <c r="AA603" s="583">
        <v>0.20999999344348907</v>
      </c>
      <c r="AC603" s="23" t="s">
        <v>302</v>
      </c>
      <c r="AD603" s="13"/>
      <c r="AE603" s="13"/>
      <c r="AF603" s="13"/>
      <c r="AG603" s="583">
        <v>0</v>
      </c>
    </row>
    <row r="604" spans="5:33" x14ac:dyDescent="0.3">
      <c r="E604" s="835" t="s">
        <v>431</v>
      </c>
      <c r="F604" s="836"/>
      <c r="G604" s="837"/>
      <c r="H604" s="837"/>
      <c r="I604" s="838">
        <v>0</v>
      </c>
      <c r="K604" s="23" t="s">
        <v>1117</v>
      </c>
      <c r="L604" s="311"/>
      <c r="M604" s="13"/>
      <c r="N604" s="13"/>
      <c r="O604" s="583">
        <v>0</v>
      </c>
      <c r="Q604" s="23" t="s">
        <v>604</v>
      </c>
      <c r="R604" s="311"/>
      <c r="S604" s="13"/>
      <c r="T604" s="13"/>
      <c r="U604" s="583">
        <v>0.25</v>
      </c>
      <c r="W604" s="23" t="s">
        <v>211</v>
      </c>
      <c r="X604" s="13"/>
      <c r="Y604" s="13"/>
      <c r="Z604" s="13"/>
      <c r="AA604" s="583">
        <v>0</v>
      </c>
      <c r="AC604" s="23" t="s">
        <v>179</v>
      </c>
      <c r="AD604" s="13"/>
      <c r="AE604" s="13"/>
      <c r="AF604" s="13"/>
      <c r="AG604" s="583">
        <v>0</v>
      </c>
    </row>
    <row r="605" spans="5:33" x14ac:dyDescent="0.3">
      <c r="E605" s="835" t="s">
        <v>432</v>
      </c>
      <c r="F605" s="836"/>
      <c r="G605" s="837"/>
      <c r="H605" s="837"/>
      <c r="I605" s="838">
        <v>0</v>
      </c>
      <c r="K605" s="23" t="s">
        <v>1118</v>
      </c>
      <c r="L605" s="311"/>
      <c r="M605" s="13"/>
      <c r="N605" s="13"/>
      <c r="O605" s="583">
        <v>0</v>
      </c>
      <c r="Q605" s="23" t="s">
        <v>477</v>
      </c>
      <c r="R605" s="311"/>
      <c r="S605" s="13"/>
      <c r="T605" s="13"/>
      <c r="U605" s="583">
        <v>0.25</v>
      </c>
      <c r="W605" s="23" t="s">
        <v>437</v>
      </c>
      <c r="X605" s="13"/>
      <c r="Y605" s="13"/>
      <c r="Z605" s="13"/>
      <c r="AA605" s="583">
        <v>1.9999999552965164E-2</v>
      </c>
      <c r="AC605" s="23" t="s">
        <v>304</v>
      </c>
      <c r="AD605" s="13"/>
      <c r="AE605" s="13"/>
      <c r="AF605" s="13"/>
      <c r="AG605" s="583">
        <v>0.30000001192092896</v>
      </c>
    </row>
    <row r="606" spans="5:33" x14ac:dyDescent="0.3">
      <c r="E606" s="835" t="s">
        <v>1146</v>
      </c>
      <c r="F606" s="836"/>
      <c r="G606" s="837"/>
      <c r="H606" s="837"/>
      <c r="I606" s="838">
        <v>0</v>
      </c>
      <c r="K606" s="23" t="s">
        <v>1119</v>
      </c>
      <c r="L606" s="311"/>
      <c r="M606" s="13"/>
      <c r="N606" s="13"/>
      <c r="O606" s="583">
        <v>0</v>
      </c>
      <c r="Q606" s="23" t="s">
        <v>329</v>
      </c>
      <c r="R606" s="311"/>
      <c r="S606" s="13"/>
      <c r="T606" s="13"/>
      <c r="U606" s="583">
        <v>0.05</v>
      </c>
      <c r="W606" s="23" t="s">
        <v>394</v>
      </c>
      <c r="X606" s="13"/>
      <c r="Y606" s="13"/>
      <c r="Z606" s="13"/>
      <c r="AA606" s="583">
        <v>0.31000000238418579</v>
      </c>
      <c r="AC606" s="23" t="s">
        <v>326</v>
      </c>
      <c r="AD606" s="13"/>
      <c r="AE606" s="13"/>
      <c r="AF606" s="13"/>
      <c r="AG606" s="583">
        <v>0.20999999344348907</v>
      </c>
    </row>
    <row r="607" spans="5:33" x14ac:dyDescent="0.3">
      <c r="E607" s="835" t="s">
        <v>608</v>
      </c>
      <c r="F607" s="836"/>
      <c r="G607" s="837"/>
      <c r="H607" s="837"/>
      <c r="I607" s="838">
        <v>0</v>
      </c>
      <c r="K607" s="23" t="s">
        <v>590</v>
      </c>
      <c r="L607" s="311"/>
      <c r="M607" s="13"/>
      <c r="N607" s="13"/>
      <c r="O607" s="583">
        <v>0</v>
      </c>
      <c r="Q607" s="23" t="s">
        <v>605</v>
      </c>
      <c r="R607" s="311"/>
      <c r="S607" s="13"/>
      <c r="T607" s="13"/>
      <c r="U607" s="583">
        <v>0</v>
      </c>
      <c r="W607" s="23" t="s">
        <v>478</v>
      </c>
      <c r="X607" s="13"/>
      <c r="Y607" s="13"/>
      <c r="Z607" s="13"/>
      <c r="AA607" s="583">
        <v>5.000000074505806E-2</v>
      </c>
      <c r="AC607" s="23" t="s">
        <v>399</v>
      </c>
      <c r="AD607" s="13"/>
      <c r="AE607" s="13"/>
      <c r="AF607" s="13"/>
      <c r="AG607" s="583">
        <v>0</v>
      </c>
    </row>
    <row r="608" spans="5:33" x14ac:dyDescent="0.3">
      <c r="E608" s="835" t="s">
        <v>610</v>
      </c>
      <c r="F608" s="836"/>
      <c r="G608" s="837"/>
      <c r="H608" s="837"/>
      <c r="I608" s="838">
        <v>0</v>
      </c>
      <c r="K608" s="23" t="s">
        <v>1121</v>
      </c>
      <c r="L608" s="311"/>
      <c r="M608" s="13"/>
      <c r="N608" s="13"/>
      <c r="O608" s="583">
        <v>0</v>
      </c>
      <c r="Q608" s="23" t="s">
        <v>322</v>
      </c>
      <c r="R608" s="311"/>
      <c r="S608" s="13"/>
      <c r="T608" s="13"/>
      <c r="U608" s="583">
        <v>0</v>
      </c>
      <c r="W608" s="23" t="s">
        <v>487</v>
      </c>
      <c r="X608" s="13"/>
      <c r="Y608" s="13"/>
      <c r="Z608" s="13"/>
      <c r="AA608" s="583">
        <v>0.30000001192092896</v>
      </c>
      <c r="AC608" s="23" t="s">
        <v>400</v>
      </c>
      <c r="AD608" s="13"/>
      <c r="AE608" s="13"/>
      <c r="AF608" s="13"/>
      <c r="AG608" s="583">
        <v>0.40999999642372131</v>
      </c>
    </row>
    <row r="609" spans="5:33" x14ac:dyDescent="0.3">
      <c r="E609" s="835" t="s">
        <v>611</v>
      </c>
      <c r="F609" s="836"/>
      <c r="G609" s="837"/>
      <c r="H609" s="837"/>
      <c r="I609" s="838">
        <v>0</v>
      </c>
      <c r="K609" s="23" t="s">
        <v>1124</v>
      </c>
      <c r="L609" s="311"/>
      <c r="M609" s="13"/>
      <c r="N609" s="13"/>
      <c r="O609" s="583">
        <v>0</v>
      </c>
      <c r="Q609" s="23" t="s">
        <v>606</v>
      </c>
      <c r="R609" s="311"/>
      <c r="S609" s="13"/>
      <c r="T609" s="13"/>
      <c r="U609" s="583">
        <v>0</v>
      </c>
      <c r="W609" s="23" t="s">
        <v>300</v>
      </c>
      <c r="X609" s="13"/>
      <c r="Y609" s="13"/>
      <c r="Z609" s="13"/>
      <c r="AA609" s="583">
        <v>0.28999999165534973</v>
      </c>
      <c r="AC609" s="23" t="s">
        <v>401</v>
      </c>
      <c r="AD609" s="13"/>
      <c r="AE609" s="13"/>
      <c r="AF609" s="13"/>
      <c r="AG609" s="583">
        <v>0.38999998569488525</v>
      </c>
    </row>
    <row r="610" spans="5:33" x14ac:dyDescent="0.3">
      <c r="E610" s="835" t="s">
        <v>1151</v>
      </c>
      <c r="F610" s="836"/>
      <c r="G610" s="837"/>
      <c r="H610" s="837"/>
      <c r="I610" s="838">
        <v>0</v>
      </c>
      <c r="K610" s="23" t="s">
        <v>594</v>
      </c>
      <c r="L610" s="311"/>
      <c r="M610" s="13"/>
      <c r="N610" s="13"/>
      <c r="O610" s="583">
        <v>0</v>
      </c>
      <c r="Q610" s="23" t="s">
        <v>431</v>
      </c>
      <c r="R610" s="311"/>
      <c r="S610" s="13"/>
      <c r="T610" s="13"/>
      <c r="U610" s="583">
        <v>0</v>
      </c>
      <c r="W610" s="23" t="s">
        <v>212</v>
      </c>
      <c r="X610" s="13"/>
      <c r="Y610" s="13"/>
      <c r="Z610" s="13"/>
      <c r="AA610" s="583">
        <v>0.18000000715255737</v>
      </c>
      <c r="AC610" s="23" t="s">
        <v>216</v>
      </c>
      <c r="AD610" s="13"/>
      <c r="AE610" s="13"/>
      <c r="AF610" s="13"/>
      <c r="AG610" s="583">
        <v>0.34999999403953552</v>
      </c>
    </row>
    <row r="611" spans="5:33" x14ac:dyDescent="0.3">
      <c r="E611" s="835" t="s">
        <v>1515</v>
      </c>
      <c r="F611" s="836"/>
      <c r="G611" s="837"/>
      <c r="H611" s="837"/>
      <c r="I611" s="838">
        <v>0.27300000000000002</v>
      </c>
      <c r="K611" s="23" t="s">
        <v>1126</v>
      </c>
      <c r="L611" s="311"/>
      <c r="M611" s="13"/>
      <c r="N611" s="13"/>
      <c r="O611" s="583">
        <v>0</v>
      </c>
      <c r="Q611" s="23" t="s">
        <v>432</v>
      </c>
      <c r="R611" s="311"/>
      <c r="S611" s="13"/>
      <c r="T611" s="13"/>
      <c r="U611" s="583">
        <v>0</v>
      </c>
      <c r="W611" s="23" t="s">
        <v>407</v>
      </c>
      <c r="X611" s="13"/>
      <c r="Y611" s="13"/>
      <c r="Z611" s="13"/>
      <c r="AA611" s="583">
        <v>0</v>
      </c>
      <c r="AC611" s="23" t="s">
        <v>306</v>
      </c>
      <c r="AD611" s="13"/>
      <c r="AE611" s="13"/>
      <c r="AF611" s="13"/>
      <c r="AG611" s="583">
        <v>0.20000000298023224</v>
      </c>
    </row>
    <row r="612" spans="5:33" x14ac:dyDescent="0.3">
      <c r="E612" s="835" t="s">
        <v>1153</v>
      </c>
      <c r="F612" s="836"/>
      <c r="G612" s="837"/>
      <c r="H612" s="837"/>
      <c r="I612" s="838">
        <v>0.26</v>
      </c>
      <c r="K612" s="23" t="s">
        <v>1129</v>
      </c>
      <c r="L612" s="311"/>
      <c r="M612" s="13"/>
      <c r="N612" s="13"/>
      <c r="O612" s="583">
        <v>0</v>
      </c>
      <c r="Q612" s="23" t="s">
        <v>344</v>
      </c>
      <c r="R612" s="311"/>
      <c r="S612" s="13"/>
      <c r="T612" s="13"/>
      <c r="U612" s="583">
        <v>0</v>
      </c>
      <c r="W612" s="23" t="s">
        <v>44</v>
      </c>
      <c r="X612" s="13"/>
      <c r="Y612" s="13"/>
      <c r="Z612" s="13"/>
      <c r="AA612" s="583">
        <v>0</v>
      </c>
      <c r="AC612" s="456" t="s">
        <v>402</v>
      </c>
    </row>
    <row r="613" spans="5:33" x14ac:dyDescent="0.3">
      <c r="E613" s="835" t="s">
        <v>1155</v>
      </c>
      <c r="F613" s="836"/>
      <c r="G613" s="837"/>
      <c r="H613" s="837"/>
      <c r="I613" s="838">
        <v>0</v>
      </c>
      <c r="K613" s="23" t="s">
        <v>1130</v>
      </c>
      <c r="L613" s="311"/>
      <c r="M613" s="13"/>
      <c r="N613" s="13"/>
      <c r="O613" s="583">
        <v>0</v>
      </c>
      <c r="Q613" s="23" t="s">
        <v>607</v>
      </c>
      <c r="R613" s="311"/>
      <c r="S613" s="13"/>
      <c r="T613" s="13"/>
      <c r="U613" s="583">
        <v>0.21</v>
      </c>
      <c r="W613" s="23" t="s">
        <v>395</v>
      </c>
      <c r="X613" s="13"/>
      <c r="Y613" s="13"/>
      <c r="Z613" s="13"/>
      <c r="AA613" s="583">
        <v>0.23999999463558197</v>
      </c>
    </row>
    <row r="614" spans="5:33" x14ac:dyDescent="0.3">
      <c r="E614" s="835" t="s">
        <v>1158</v>
      </c>
      <c r="F614" s="836"/>
      <c r="G614" s="837"/>
      <c r="H614" s="837"/>
      <c r="I614" s="838">
        <v>0</v>
      </c>
      <c r="K614" s="23" t="s">
        <v>597</v>
      </c>
      <c r="L614" s="311"/>
      <c r="M614" s="13"/>
      <c r="N614" s="13"/>
      <c r="O614" s="583">
        <v>7.6999999999999999E-2</v>
      </c>
      <c r="Q614" s="23" t="s">
        <v>433</v>
      </c>
      <c r="R614" s="311"/>
      <c r="S614" s="13"/>
      <c r="T614" s="13"/>
      <c r="U614" s="583">
        <v>0</v>
      </c>
      <c r="W614" s="23" t="s">
        <v>452</v>
      </c>
      <c r="X614" s="13"/>
      <c r="Y614" s="13"/>
      <c r="Z614" s="13"/>
      <c r="AA614" s="583">
        <v>0</v>
      </c>
    </row>
    <row r="615" spans="5:33" x14ac:dyDescent="0.3">
      <c r="E615" s="835" t="s">
        <v>1159</v>
      </c>
      <c r="F615" s="836"/>
      <c r="G615" s="837"/>
      <c r="H615" s="837"/>
      <c r="I615" s="838">
        <v>0</v>
      </c>
      <c r="K615" s="23" t="s">
        <v>981</v>
      </c>
      <c r="L615" s="311"/>
      <c r="M615" s="13"/>
      <c r="N615" s="13"/>
      <c r="O615" s="583">
        <v>0</v>
      </c>
      <c r="Q615" s="23" t="s">
        <v>608</v>
      </c>
      <c r="R615" s="311"/>
      <c r="S615" s="13"/>
      <c r="T615" s="13"/>
      <c r="U615" s="583">
        <v>0</v>
      </c>
      <c r="W615" s="23" t="s">
        <v>213</v>
      </c>
      <c r="X615" s="13"/>
      <c r="Y615" s="13"/>
      <c r="Z615" s="13"/>
      <c r="AA615" s="583">
        <v>0</v>
      </c>
    </row>
    <row r="616" spans="5:33" x14ac:dyDescent="0.3">
      <c r="E616" s="835" t="s">
        <v>1163</v>
      </c>
      <c r="F616" s="836"/>
      <c r="G616" s="837"/>
      <c r="H616" s="837"/>
      <c r="I616" s="838">
        <v>0</v>
      </c>
      <c r="K616" s="23" t="s">
        <v>109</v>
      </c>
      <c r="L616" s="311"/>
      <c r="M616" s="13"/>
      <c r="N616" s="13"/>
      <c r="O616" s="583">
        <v>0</v>
      </c>
      <c r="Q616" s="23" t="s">
        <v>609</v>
      </c>
      <c r="R616" s="311"/>
      <c r="S616" s="13"/>
      <c r="T616" s="13"/>
      <c r="U616" s="583">
        <v>0</v>
      </c>
      <c r="W616" s="23" t="s">
        <v>301</v>
      </c>
      <c r="X616" s="13"/>
      <c r="Y616" s="13"/>
      <c r="Z616" s="13"/>
      <c r="AA616" s="583">
        <v>0</v>
      </c>
    </row>
    <row r="617" spans="5:33" x14ac:dyDescent="0.3">
      <c r="E617" s="835" t="s">
        <v>1164</v>
      </c>
      <c r="F617" s="836"/>
      <c r="G617" s="837"/>
      <c r="H617" s="837"/>
      <c r="I617" s="838">
        <v>0</v>
      </c>
      <c r="K617" s="23" t="s">
        <v>1133</v>
      </c>
      <c r="L617" s="311"/>
      <c r="M617" s="13"/>
      <c r="N617" s="13"/>
      <c r="O617" s="583">
        <v>0</v>
      </c>
      <c r="Q617" s="23" t="s">
        <v>434</v>
      </c>
      <c r="R617" s="311"/>
      <c r="S617" s="13"/>
      <c r="T617" s="13"/>
      <c r="U617" s="583">
        <v>0.2</v>
      </c>
      <c r="W617" s="23" t="s">
        <v>397</v>
      </c>
      <c r="X617" s="13"/>
      <c r="Y617" s="13"/>
      <c r="Z617" s="13"/>
      <c r="AA617" s="583">
        <v>0</v>
      </c>
    </row>
    <row r="618" spans="5:33" x14ac:dyDescent="0.3">
      <c r="E618" s="835" t="s">
        <v>1165</v>
      </c>
      <c r="F618" s="836"/>
      <c r="G618" s="837"/>
      <c r="H618" s="837"/>
      <c r="I618" s="838">
        <v>0.26900000000000002</v>
      </c>
      <c r="K618" s="23" t="s">
        <v>1134</v>
      </c>
      <c r="L618" s="311"/>
      <c r="M618" s="13"/>
      <c r="N618" s="13"/>
      <c r="O618" s="583">
        <v>0</v>
      </c>
      <c r="Q618" s="23" t="s">
        <v>610</v>
      </c>
      <c r="R618" s="311"/>
      <c r="S618" s="13"/>
      <c r="T618" s="13"/>
      <c r="U618" s="583">
        <v>0</v>
      </c>
      <c r="W618" s="23" t="s">
        <v>214</v>
      </c>
      <c r="X618" s="13"/>
      <c r="Y618" s="13"/>
      <c r="Z618" s="13"/>
      <c r="AA618" s="583">
        <v>0</v>
      </c>
    </row>
    <row r="619" spans="5:33" x14ac:dyDescent="0.3">
      <c r="E619" s="835" t="s">
        <v>1166</v>
      </c>
      <c r="F619" s="836"/>
      <c r="G619" s="837"/>
      <c r="H619" s="837"/>
      <c r="I619" s="838">
        <v>0</v>
      </c>
      <c r="K619" s="23" t="s">
        <v>599</v>
      </c>
      <c r="L619" s="311"/>
      <c r="M619" s="13"/>
      <c r="N619" s="13"/>
      <c r="O619" s="583">
        <v>0</v>
      </c>
      <c r="Q619" s="23" t="s">
        <v>611</v>
      </c>
      <c r="R619" s="311"/>
      <c r="S619" s="13"/>
      <c r="T619" s="13"/>
      <c r="U619" s="583">
        <v>0</v>
      </c>
      <c r="W619" s="23" t="s">
        <v>398</v>
      </c>
      <c r="X619" s="13"/>
      <c r="Y619" s="13"/>
      <c r="Z619" s="13"/>
      <c r="AA619" s="583">
        <v>0</v>
      </c>
    </row>
    <row r="620" spans="5:33" x14ac:dyDescent="0.3">
      <c r="E620" s="835" t="s">
        <v>1179</v>
      </c>
      <c r="F620" s="836"/>
      <c r="G620" s="837"/>
      <c r="H620" s="837"/>
      <c r="I620" s="838">
        <v>0.27300000000000002</v>
      </c>
      <c r="K620" s="23" t="s">
        <v>385</v>
      </c>
      <c r="L620" s="311"/>
      <c r="M620" s="13"/>
      <c r="N620" s="13"/>
      <c r="O620" s="583">
        <v>4.2999999999999997E-2</v>
      </c>
      <c r="Q620" s="23" t="s">
        <v>391</v>
      </c>
      <c r="R620" s="311"/>
      <c r="S620" s="13"/>
      <c r="T620" s="13"/>
      <c r="U620" s="583">
        <v>0</v>
      </c>
      <c r="W620" s="23" t="s">
        <v>453</v>
      </c>
      <c r="X620" s="13"/>
      <c r="Y620" s="13"/>
      <c r="Z620" s="13"/>
      <c r="AA620" s="583">
        <v>0</v>
      </c>
    </row>
    <row r="621" spans="5:33" x14ac:dyDescent="0.3">
      <c r="E621" s="835" t="s">
        <v>1182</v>
      </c>
      <c r="F621" s="836"/>
      <c r="G621" s="837"/>
      <c r="H621" s="837"/>
      <c r="I621" s="838">
        <v>4.0000000000000001E-3</v>
      </c>
      <c r="K621" s="23" t="s">
        <v>982</v>
      </c>
      <c r="L621" s="311"/>
      <c r="M621" s="13"/>
      <c r="N621" s="13"/>
      <c r="O621" s="583">
        <v>0</v>
      </c>
      <c r="Q621" s="23" t="s">
        <v>612</v>
      </c>
      <c r="R621" s="311"/>
      <c r="S621" s="13"/>
      <c r="T621" s="13"/>
      <c r="U621" s="583">
        <v>0</v>
      </c>
      <c r="W621" s="23" t="s">
        <v>438</v>
      </c>
      <c r="X621" s="13"/>
      <c r="Y621" s="13"/>
      <c r="Z621" s="13"/>
      <c r="AA621" s="583">
        <v>0</v>
      </c>
    </row>
    <row r="622" spans="5:33" x14ac:dyDescent="0.3">
      <c r="E622" s="835" t="s">
        <v>1516</v>
      </c>
      <c r="F622" s="836"/>
      <c r="G622" s="837"/>
      <c r="H622" s="837"/>
      <c r="I622" s="838">
        <v>0</v>
      </c>
      <c r="K622" s="23" t="s">
        <v>1135</v>
      </c>
      <c r="L622" s="311"/>
      <c r="M622" s="13"/>
      <c r="N622" s="13"/>
      <c r="O622" s="583">
        <v>0</v>
      </c>
      <c r="Q622" s="23" t="s">
        <v>392</v>
      </c>
      <c r="R622" s="311"/>
      <c r="S622" s="13"/>
      <c r="T622" s="13"/>
      <c r="U622" s="583">
        <v>0</v>
      </c>
      <c r="W622" s="23" t="s">
        <v>178</v>
      </c>
      <c r="X622" s="13"/>
      <c r="Y622" s="13"/>
      <c r="Z622" s="13"/>
      <c r="AA622" s="583">
        <v>0</v>
      </c>
    </row>
    <row r="623" spans="5:33" x14ac:dyDescent="0.3">
      <c r="E623" s="835" t="s">
        <v>1517</v>
      </c>
      <c r="F623" s="836"/>
      <c r="G623" s="837"/>
      <c r="H623" s="837"/>
      <c r="I623" s="838">
        <v>0</v>
      </c>
      <c r="K623" s="23" t="s">
        <v>1136</v>
      </c>
      <c r="L623" s="311"/>
      <c r="M623" s="13"/>
      <c r="N623" s="13"/>
      <c r="O623" s="583">
        <v>0</v>
      </c>
      <c r="Q623" s="23" t="s">
        <v>474</v>
      </c>
      <c r="R623" s="311"/>
      <c r="S623" s="13"/>
      <c r="T623" s="13"/>
      <c r="U623" s="583">
        <v>0</v>
      </c>
      <c r="W623" s="23" t="s">
        <v>454</v>
      </c>
      <c r="X623" s="13"/>
      <c r="Y623" s="13"/>
      <c r="Z623" s="13"/>
      <c r="AA623" s="583">
        <v>0.30000001192092896</v>
      </c>
    </row>
    <row r="624" spans="5:33" x14ac:dyDescent="0.3">
      <c r="E624" s="835" t="s">
        <v>1183</v>
      </c>
      <c r="F624" s="836"/>
      <c r="G624" s="837"/>
      <c r="H624" s="837"/>
      <c r="I624" s="838">
        <v>0</v>
      </c>
      <c r="K624" s="23" t="s">
        <v>1137</v>
      </c>
      <c r="L624" s="311"/>
      <c r="M624" s="13"/>
      <c r="N624" s="13"/>
      <c r="O624" s="583">
        <v>0.24299999999999999</v>
      </c>
      <c r="Q624" s="23" t="s">
        <v>435</v>
      </c>
      <c r="R624" s="311"/>
      <c r="S624" s="13"/>
      <c r="T624" s="13"/>
      <c r="U624" s="583">
        <v>0.25</v>
      </c>
      <c r="W624" s="23" t="s">
        <v>409</v>
      </c>
      <c r="X624" s="13"/>
      <c r="Y624" s="13"/>
      <c r="Z624" s="13"/>
      <c r="AA624" s="583">
        <v>0</v>
      </c>
    </row>
    <row r="625" spans="5:28" x14ac:dyDescent="0.3">
      <c r="E625" s="835" t="s">
        <v>1184</v>
      </c>
      <c r="F625" s="836"/>
      <c r="G625" s="837"/>
      <c r="H625" s="837"/>
      <c r="I625" s="838">
        <v>0.27300000000000002</v>
      </c>
      <c r="K625" s="23" t="s">
        <v>1139</v>
      </c>
      <c r="L625" s="311"/>
      <c r="M625" s="13"/>
      <c r="N625" s="13"/>
      <c r="O625" s="583">
        <v>0.25700000000000001</v>
      </c>
      <c r="Q625" s="23" t="s">
        <v>436</v>
      </c>
      <c r="R625" s="311"/>
      <c r="S625" s="13"/>
      <c r="T625" s="13"/>
      <c r="U625" s="583">
        <v>0</v>
      </c>
      <c r="W625" s="23" t="s">
        <v>302</v>
      </c>
      <c r="X625" s="13"/>
      <c r="Y625" s="13"/>
      <c r="Z625" s="13"/>
      <c r="AA625" s="583">
        <v>0</v>
      </c>
    </row>
    <row r="626" spans="5:28" x14ac:dyDescent="0.3">
      <c r="E626" s="835" t="s">
        <v>409</v>
      </c>
      <c r="F626" s="836"/>
      <c r="G626" s="837"/>
      <c r="H626" s="837"/>
      <c r="I626" s="838">
        <v>0</v>
      </c>
      <c r="K626" s="23" t="s">
        <v>1140</v>
      </c>
      <c r="L626" s="311"/>
      <c r="M626" s="13"/>
      <c r="N626" s="13"/>
      <c r="O626" s="583">
        <v>0.25900000000000001</v>
      </c>
      <c r="Q626" s="23" t="s">
        <v>613</v>
      </c>
      <c r="R626" s="311"/>
      <c r="S626" s="13"/>
      <c r="T626" s="13"/>
      <c r="U626" s="583">
        <v>0.24</v>
      </c>
      <c r="W626" s="23" t="s">
        <v>179</v>
      </c>
      <c r="X626" s="13"/>
      <c r="Y626" s="13"/>
      <c r="Z626" s="13"/>
      <c r="AA626" s="583">
        <v>0</v>
      </c>
    </row>
    <row r="627" spans="5:28" x14ac:dyDescent="0.3">
      <c r="E627" s="835" t="s">
        <v>1196</v>
      </c>
      <c r="F627" s="836"/>
      <c r="G627" s="837"/>
      <c r="H627" s="837"/>
      <c r="I627" s="838">
        <v>0</v>
      </c>
      <c r="K627" s="23" t="s">
        <v>1141</v>
      </c>
      <c r="L627" s="311"/>
      <c r="M627" s="13"/>
      <c r="N627" s="13"/>
      <c r="O627" s="583">
        <v>0.247</v>
      </c>
      <c r="Q627" s="23" t="s">
        <v>614</v>
      </c>
      <c r="R627" s="311"/>
      <c r="S627" s="13"/>
      <c r="T627" s="13"/>
      <c r="U627" s="583">
        <v>0</v>
      </c>
      <c r="W627" s="23" t="s">
        <v>455</v>
      </c>
      <c r="X627" s="13"/>
      <c r="Y627" s="13"/>
      <c r="Z627" s="13"/>
      <c r="AA627" s="583">
        <v>0</v>
      </c>
    </row>
    <row r="628" spans="5:28" x14ac:dyDescent="0.3">
      <c r="E628" s="835" t="s">
        <v>1197</v>
      </c>
      <c r="F628" s="836"/>
      <c r="G628" s="837"/>
      <c r="H628" s="837"/>
      <c r="I628" s="838">
        <v>0</v>
      </c>
      <c r="K628" s="23" t="s">
        <v>447</v>
      </c>
      <c r="L628" s="311"/>
      <c r="M628" s="13"/>
      <c r="N628" s="13"/>
      <c r="O628" s="583">
        <v>0.24299999999999999</v>
      </c>
      <c r="Q628" s="23" t="s">
        <v>458</v>
      </c>
      <c r="R628" s="311"/>
      <c r="S628" s="13"/>
      <c r="T628" s="13"/>
      <c r="U628" s="583">
        <v>0</v>
      </c>
      <c r="W628" s="23" t="s">
        <v>488</v>
      </c>
      <c r="X628" s="13"/>
      <c r="Y628" s="13"/>
      <c r="Z628" s="13"/>
      <c r="AA628" s="583">
        <v>0</v>
      </c>
    </row>
    <row r="629" spans="5:28" x14ac:dyDescent="0.3">
      <c r="E629" s="835" t="s">
        <v>1198</v>
      </c>
      <c r="F629" s="836"/>
      <c r="G629" s="837"/>
      <c r="H629" s="837"/>
      <c r="I629" s="838">
        <v>0</v>
      </c>
      <c r="K629" s="23" t="s">
        <v>1143</v>
      </c>
      <c r="L629" s="311"/>
      <c r="M629" s="13"/>
      <c r="N629" s="13"/>
      <c r="O629" s="583">
        <v>0</v>
      </c>
      <c r="Q629" s="23" t="s">
        <v>292</v>
      </c>
      <c r="R629" s="311"/>
      <c r="S629" s="13"/>
      <c r="T629" s="13"/>
      <c r="U629" s="583">
        <v>0</v>
      </c>
      <c r="W629" s="23" t="s">
        <v>456</v>
      </c>
      <c r="X629" s="13"/>
      <c r="Y629" s="13"/>
      <c r="Z629" s="13"/>
      <c r="AA629" s="583">
        <v>0</v>
      </c>
    </row>
    <row r="630" spans="5:28" x14ac:dyDescent="0.3">
      <c r="E630" s="835" t="s">
        <v>1518</v>
      </c>
      <c r="F630" s="836"/>
      <c r="G630" s="837"/>
      <c r="H630" s="837"/>
      <c r="I630" s="838">
        <v>0</v>
      </c>
      <c r="K630" s="23" t="s">
        <v>1144</v>
      </c>
      <c r="L630" s="311"/>
      <c r="M630" s="13"/>
      <c r="N630" s="13"/>
      <c r="O630" s="583">
        <v>0</v>
      </c>
      <c r="Q630" s="23" t="s">
        <v>293</v>
      </c>
      <c r="R630" s="311"/>
      <c r="S630" s="13"/>
      <c r="T630" s="13"/>
      <c r="U630" s="583">
        <v>0</v>
      </c>
      <c r="W630" s="23" t="s">
        <v>489</v>
      </c>
      <c r="X630" s="13"/>
      <c r="Y630" s="13"/>
      <c r="Z630" s="13"/>
      <c r="AA630" s="583">
        <v>0</v>
      </c>
    </row>
    <row r="631" spans="5:28" x14ac:dyDescent="0.3">
      <c r="E631" s="456" t="s">
        <v>1504</v>
      </c>
      <c r="F631" s="449"/>
      <c r="G631" s="449"/>
      <c r="H631" s="449"/>
      <c r="I631" s="449"/>
      <c r="K631" s="23" t="s">
        <v>1145</v>
      </c>
      <c r="L631" s="311"/>
      <c r="M631" s="13"/>
      <c r="N631" s="13"/>
      <c r="O631" s="583">
        <v>0.14399999999999999</v>
      </c>
      <c r="Q631" s="23" t="s">
        <v>294</v>
      </c>
      <c r="R631" s="311"/>
      <c r="S631" s="13"/>
      <c r="T631" s="13"/>
      <c r="U631" s="583">
        <v>0</v>
      </c>
      <c r="W631" s="23" t="s">
        <v>439</v>
      </c>
      <c r="X631" s="13"/>
      <c r="Y631" s="13"/>
      <c r="Z631" s="13"/>
      <c r="AA631" s="583">
        <v>0</v>
      </c>
    </row>
    <row r="632" spans="5:28" x14ac:dyDescent="0.3">
      <c r="K632" s="23" t="s">
        <v>606</v>
      </c>
      <c r="L632" s="311"/>
      <c r="M632" s="13"/>
      <c r="N632" s="13"/>
      <c r="O632" s="583">
        <v>0.2</v>
      </c>
      <c r="Q632" s="23" t="s">
        <v>324</v>
      </c>
      <c r="R632" s="311"/>
      <c r="S632" s="13"/>
      <c r="T632" s="13"/>
      <c r="U632" s="583">
        <v>0.02</v>
      </c>
      <c r="W632" s="23" t="s">
        <v>304</v>
      </c>
      <c r="X632" s="13"/>
      <c r="Y632" s="13"/>
      <c r="Z632" s="13"/>
      <c r="AA632" s="583">
        <v>5.000000074505806E-2</v>
      </c>
    </row>
    <row r="633" spans="5:28" x14ac:dyDescent="0.3">
      <c r="K633" s="23" t="s">
        <v>431</v>
      </c>
      <c r="L633" s="311"/>
      <c r="M633" s="13"/>
      <c r="N633" s="13"/>
      <c r="O633" s="583">
        <v>0</v>
      </c>
      <c r="Q633" s="23" t="s">
        <v>295</v>
      </c>
      <c r="R633" s="311"/>
      <c r="S633" s="13"/>
      <c r="T633" s="13"/>
      <c r="U633" s="583">
        <v>0</v>
      </c>
      <c r="W633" s="23" t="s">
        <v>401</v>
      </c>
      <c r="X633" s="13"/>
      <c r="Y633" s="13"/>
      <c r="Z633" s="13"/>
      <c r="AA633" s="583">
        <v>0.27000001072883606</v>
      </c>
    </row>
    <row r="634" spans="5:28" x14ac:dyDescent="0.3">
      <c r="K634" s="23" t="s">
        <v>432</v>
      </c>
      <c r="L634" s="311"/>
      <c r="M634" s="13"/>
      <c r="N634" s="13"/>
      <c r="O634" s="583">
        <v>0</v>
      </c>
      <c r="Q634" s="23" t="s">
        <v>296</v>
      </c>
      <c r="R634" s="311"/>
      <c r="S634" s="13"/>
      <c r="T634" s="13"/>
      <c r="U634" s="583">
        <v>0</v>
      </c>
      <c r="W634" s="23" t="s">
        <v>216</v>
      </c>
      <c r="X634" s="13"/>
      <c r="Y634" s="13"/>
      <c r="Z634" s="13"/>
      <c r="AA634" s="583">
        <v>0.2800000011920929</v>
      </c>
    </row>
    <row r="635" spans="5:28" x14ac:dyDescent="0.3">
      <c r="K635" s="23" t="s">
        <v>1146</v>
      </c>
      <c r="L635" s="311"/>
      <c r="M635" s="13"/>
      <c r="N635" s="13"/>
      <c r="O635" s="583">
        <v>0</v>
      </c>
      <c r="Q635" s="23" t="s">
        <v>615</v>
      </c>
      <c r="R635" s="311"/>
      <c r="S635" s="13"/>
      <c r="T635" s="13"/>
      <c r="U635" s="583">
        <v>0</v>
      </c>
      <c r="W635" s="23" t="s">
        <v>306</v>
      </c>
      <c r="X635" s="13"/>
      <c r="Y635" s="13"/>
      <c r="Z635" s="13"/>
      <c r="AA635" s="583">
        <v>0.20999999344348907</v>
      </c>
    </row>
    <row r="636" spans="5:28" x14ac:dyDescent="0.3">
      <c r="K636" s="23" t="s">
        <v>1147</v>
      </c>
      <c r="L636" s="311"/>
      <c r="M636" s="13"/>
      <c r="N636" s="13"/>
      <c r="O636" s="583">
        <v>0</v>
      </c>
      <c r="Q636" s="23" t="s">
        <v>297</v>
      </c>
      <c r="R636" s="311"/>
      <c r="S636" s="13"/>
      <c r="T636" s="13"/>
      <c r="U636" s="583">
        <v>0</v>
      </c>
      <c r="W636" s="23" t="s">
        <v>359</v>
      </c>
      <c r="X636" s="13"/>
      <c r="Y636" s="13"/>
      <c r="Z636" s="13"/>
      <c r="AA636" s="583">
        <v>0</v>
      </c>
    </row>
    <row r="637" spans="5:28" x14ac:dyDescent="0.3">
      <c r="K637" s="23" t="s">
        <v>1148</v>
      </c>
      <c r="L637" s="311"/>
      <c r="M637" s="13"/>
      <c r="N637" s="13"/>
      <c r="O637" s="583">
        <v>0</v>
      </c>
      <c r="Q637" s="23" t="s">
        <v>325</v>
      </c>
      <c r="R637" s="311"/>
      <c r="S637" s="13"/>
      <c r="T637" s="13"/>
      <c r="U637" s="583">
        <v>0.22</v>
      </c>
      <c r="W637" s="456" t="s">
        <v>440</v>
      </c>
    </row>
    <row r="638" spans="5:28" x14ac:dyDescent="0.3">
      <c r="K638" s="23" t="s">
        <v>1149</v>
      </c>
      <c r="L638" s="311"/>
      <c r="M638" s="13"/>
      <c r="N638" s="13"/>
      <c r="O638" s="583">
        <v>0</v>
      </c>
      <c r="Q638" s="23" t="s">
        <v>345</v>
      </c>
      <c r="R638" s="311"/>
      <c r="S638" s="13"/>
      <c r="T638" s="13"/>
      <c r="U638" s="583">
        <v>0.24</v>
      </c>
      <c r="AB638" s="456"/>
    </row>
    <row r="639" spans="5:28" x14ac:dyDescent="0.3">
      <c r="K639" s="23" t="s">
        <v>608</v>
      </c>
      <c r="L639" s="311"/>
      <c r="M639" s="13"/>
      <c r="N639" s="13"/>
      <c r="O639" s="583">
        <v>0</v>
      </c>
      <c r="Q639" s="23" t="s">
        <v>616</v>
      </c>
      <c r="R639" s="311"/>
      <c r="S639" s="13"/>
      <c r="T639" s="13"/>
      <c r="U639" s="583">
        <v>0</v>
      </c>
      <c r="AB639" s="456"/>
    </row>
    <row r="640" spans="5:28" x14ac:dyDescent="0.3">
      <c r="K640" s="23" t="s">
        <v>610</v>
      </c>
      <c r="L640" s="311"/>
      <c r="M640" s="13"/>
      <c r="N640" s="13"/>
      <c r="O640" s="583">
        <v>0</v>
      </c>
      <c r="Q640" s="23" t="s">
        <v>210</v>
      </c>
      <c r="R640" s="311"/>
      <c r="S640" s="13"/>
      <c r="T640" s="13"/>
      <c r="U640" s="583">
        <v>0</v>
      </c>
      <c r="AB640" s="456"/>
    </row>
    <row r="641" spans="11:28" x14ac:dyDescent="0.3">
      <c r="K641" s="23" t="s">
        <v>611</v>
      </c>
      <c r="L641" s="311"/>
      <c r="M641" s="13"/>
      <c r="N641" s="13"/>
      <c r="O641" s="583">
        <v>0</v>
      </c>
      <c r="Q641" s="23" t="s">
        <v>299</v>
      </c>
      <c r="R641" s="311"/>
      <c r="S641" s="13"/>
      <c r="T641" s="13"/>
      <c r="U641" s="583">
        <v>0</v>
      </c>
      <c r="AB641" s="456"/>
    </row>
    <row r="642" spans="11:28" x14ac:dyDescent="0.3">
      <c r="K642" s="23" t="s">
        <v>1151</v>
      </c>
      <c r="L642" s="311"/>
      <c r="M642" s="13"/>
      <c r="N642" s="13"/>
      <c r="O642" s="583">
        <v>0</v>
      </c>
      <c r="Q642" s="23" t="s">
        <v>617</v>
      </c>
      <c r="R642" s="311"/>
      <c r="S642" s="13"/>
      <c r="T642" s="13"/>
      <c r="U642" s="583">
        <v>0</v>
      </c>
      <c r="AB642" s="456"/>
    </row>
    <row r="643" spans="11:28" x14ac:dyDescent="0.3">
      <c r="K643" s="23" t="s">
        <v>1152</v>
      </c>
      <c r="L643" s="311"/>
      <c r="M643" s="13"/>
      <c r="N643" s="13"/>
      <c r="O643" s="583">
        <v>0.25600000000000001</v>
      </c>
      <c r="Q643" s="23" t="s">
        <v>211</v>
      </c>
      <c r="R643" s="311"/>
      <c r="S643" s="13"/>
      <c r="T643" s="13"/>
      <c r="U643" s="583">
        <v>0</v>
      </c>
      <c r="AB643" s="456"/>
    </row>
    <row r="644" spans="11:28" x14ac:dyDescent="0.3">
      <c r="K644" s="23" t="s">
        <v>1154</v>
      </c>
      <c r="L644" s="311"/>
      <c r="M644" s="13"/>
      <c r="N644" s="13"/>
      <c r="O644" s="583">
        <v>0</v>
      </c>
      <c r="Q644" s="23" t="s">
        <v>437</v>
      </c>
      <c r="R644" s="311"/>
      <c r="S644" s="13"/>
      <c r="T644" s="13"/>
      <c r="U644" s="583">
        <v>0</v>
      </c>
      <c r="AB644" s="456"/>
    </row>
    <row r="645" spans="11:28" x14ac:dyDescent="0.3">
      <c r="K645" s="23" t="s">
        <v>1155</v>
      </c>
      <c r="L645" s="311"/>
      <c r="M645" s="13"/>
      <c r="N645" s="13"/>
      <c r="O645" s="583">
        <v>0</v>
      </c>
      <c r="Q645" s="23" t="s">
        <v>478</v>
      </c>
      <c r="R645" s="311"/>
      <c r="S645" s="13"/>
      <c r="T645" s="13"/>
      <c r="U645" s="583">
        <v>0.02</v>
      </c>
      <c r="AB645" s="456"/>
    </row>
    <row r="646" spans="11:28" x14ac:dyDescent="0.3">
      <c r="K646" s="23" t="s">
        <v>1157</v>
      </c>
      <c r="L646" s="311"/>
      <c r="M646" s="13"/>
      <c r="N646" s="13"/>
      <c r="O646" s="583">
        <v>0</v>
      </c>
      <c r="Q646" s="23" t="s">
        <v>394</v>
      </c>
      <c r="R646" s="311"/>
      <c r="S646" s="13"/>
      <c r="T646" s="13"/>
      <c r="U646" s="583">
        <v>0.01</v>
      </c>
      <c r="AB646" s="456"/>
    </row>
    <row r="647" spans="11:28" x14ac:dyDescent="0.3">
      <c r="K647" s="23" t="s">
        <v>1158</v>
      </c>
      <c r="L647" s="311"/>
      <c r="M647" s="13"/>
      <c r="N647" s="13"/>
      <c r="O647" s="583">
        <v>0</v>
      </c>
      <c r="Q647" s="23" t="s">
        <v>487</v>
      </c>
      <c r="R647" s="311"/>
      <c r="S647" s="13"/>
      <c r="T647" s="13"/>
      <c r="U647" s="583">
        <v>0.21</v>
      </c>
      <c r="AB647" s="456"/>
    </row>
    <row r="648" spans="11:28" x14ac:dyDescent="0.3">
      <c r="K648" s="23" t="s">
        <v>1159</v>
      </c>
      <c r="L648" s="311"/>
      <c r="M648" s="13"/>
      <c r="N648" s="13"/>
      <c r="O648" s="583">
        <v>0</v>
      </c>
      <c r="Q648" s="23" t="s">
        <v>300</v>
      </c>
      <c r="R648" s="311"/>
      <c r="S648" s="13"/>
      <c r="T648" s="13"/>
      <c r="U648" s="583">
        <v>0.24</v>
      </c>
      <c r="AB648" s="456"/>
    </row>
    <row r="649" spans="11:28" x14ac:dyDescent="0.3">
      <c r="K649" s="23" t="s">
        <v>1161</v>
      </c>
      <c r="L649" s="311"/>
      <c r="M649" s="13"/>
      <c r="N649" s="13"/>
      <c r="O649" s="583">
        <v>0</v>
      </c>
      <c r="Q649" s="23" t="s">
        <v>212</v>
      </c>
      <c r="R649" s="311"/>
      <c r="S649" s="13"/>
      <c r="T649" s="13"/>
      <c r="U649" s="583">
        <v>0.05</v>
      </c>
      <c r="AB649" s="456"/>
    </row>
    <row r="650" spans="11:28" x14ac:dyDescent="0.3">
      <c r="K650" s="23" t="s">
        <v>615</v>
      </c>
      <c r="L650" s="311"/>
      <c r="M650" s="13"/>
      <c r="N650" s="13"/>
      <c r="O650" s="583">
        <v>0</v>
      </c>
      <c r="Q650" s="23" t="s">
        <v>407</v>
      </c>
      <c r="R650" s="311"/>
      <c r="S650" s="13"/>
      <c r="T650" s="13"/>
      <c r="U650" s="583">
        <v>0</v>
      </c>
      <c r="AB650" s="456"/>
    </row>
    <row r="651" spans="11:28" x14ac:dyDescent="0.3">
      <c r="K651" s="23" t="s">
        <v>1163</v>
      </c>
      <c r="L651" s="311"/>
      <c r="M651" s="13"/>
      <c r="N651" s="13"/>
      <c r="O651" s="583">
        <v>0</v>
      </c>
      <c r="Q651" s="23" t="s">
        <v>618</v>
      </c>
      <c r="R651" s="311"/>
      <c r="S651" s="13"/>
      <c r="T651" s="13"/>
      <c r="U651" s="583">
        <v>0.24</v>
      </c>
      <c r="AB651" s="456"/>
    </row>
    <row r="652" spans="11:28" x14ac:dyDescent="0.3">
      <c r="K652" s="23" t="s">
        <v>1164</v>
      </c>
      <c r="L652" s="311"/>
      <c r="M652" s="13"/>
      <c r="N652" s="13"/>
      <c r="O652" s="583">
        <v>0</v>
      </c>
      <c r="Q652" s="23" t="s">
        <v>619</v>
      </c>
      <c r="R652" s="311"/>
      <c r="S652" s="13"/>
      <c r="T652" s="13"/>
      <c r="U652" s="583">
        <v>0.2</v>
      </c>
      <c r="AB652" s="456"/>
    </row>
    <row r="653" spans="11:28" x14ac:dyDescent="0.3">
      <c r="K653" s="23" t="s">
        <v>1165</v>
      </c>
      <c r="L653" s="311"/>
      <c r="M653" s="13"/>
      <c r="N653" s="13"/>
      <c r="O653" s="583">
        <v>0.22</v>
      </c>
      <c r="Q653" s="23" t="s">
        <v>620</v>
      </c>
      <c r="R653" s="311"/>
      <c r="S653" s="13"/>
      <c r="T653" s="13"/>
      <c r="U653" s="583">
        <v>0</v>
      </c>
      <c r="AB653" s="456"/>
    </row>
    <row r="654" spans="11:28" x14ac:dyDescent="0.3">
      <c r="K654" s="23" t="s">
        <v>1166</v>
      </c>
      <c r="L654" s="311"/>
      <c r="M654" s="13"/>
      <c r="N654" s="13"/>
      <c r="O654" s="583">
        <v>0</v>
      </c>
      <c r="Q654" s="23" t="s">
        <v>621</v>
      </c>
      <c r="R654" s="311"/>
      <c r="S654" s="13"/>
      <c r="T654" s="13"/>
      <c r="U654" s="583">
        <v>0.25</v>
      </c>
      <c r="AB654" s="456"/>
    </row>
    <row r="655" spans="11:28" x14ac:dyDescent="0.3">
      <c r="K655" s="23" t="s">
        <v>347</v>
      </c>
      <c r="L655" s="311"/>
      <c r="M655" s="13"/>
      <c r="N655" s="13"/>
      <c r="O655" s="583">
        <v>0</v>
      </c>
      <c r="Q655" s="23" t="s">
        <v>44</v>
      </c>
      <c r="R655" s="311"/>
      <c r="S655" s="13"/>
      <c r="T655" s="13"/>
      <c r="U655" s="583">
        <v>0</v>
      </c>
      <c r="AB655" s="456"/>
    </row>
    <row r="656" spans="11:28" x14ac:dyDescent="0.3">
      <c r="K656" s="23" t="s">
        <v>1168</v>
      </c>
      <c r="L656" s="311"/>
      <c r="M656" s="13"/>
      <c r="N656" s="13"/>
      <c r="O656" s="583">
        <v>0</v>
      </c>
      <c r="Q656" s="23" t="s">
        <v>395</v>
      </c>
      <c r="R656" s="311"/>
      <c r="S656" s="13"/>
      <c r="T656" s="13"/>
      <c r="U656" s="583">
        <v>0.23</v>
      </c>
      <c r="AB656" s="456"/>
    </row>
    <row r="657" spans="11:28" x14ac:dyDescent="0.3">
      <c r="K657" s="23" t="s">
        <v>1170</v>
      </c>
      <c r="L657" s="311"/>
      <c r="M657" s="13"/>
      <c r="N657" s="13"/>
      <c r="O657" s="583">
        <v>0</v>
      </c>
      <c r="Q657" s="23" t="s">
        <v>213</v>
      </c>
      <c r="R657" s="311"/>
      <c r="S657" s="13"/>
      <c r="T657" s="13"/>
      <c r="U657" s="583">
        <v>0</v>
      </c>
      <c r="AB657" s="456"/>
    </row>
    <row r="658" spans="11:28" x14ac:dyDescent="0.3">
      <c r="K658" s="23" t="s">
        <v>1172</v>
      </c>
      <c r="L658" s="311"/>
      <c r="M658" s="13"/>
      <c r="N658" s="13"/>
      <c r="O658" s="583">
        <v>0.246</v>
      </c>
      <c r="Q658" s="23" t="s">
        <v>622</v>
      </c>
      <c r="R658" s="311"/>
      <c r="S658" s="13"/>
      <c r="T658" s="13"/>
      <c r="U658" s="583">
        <v>0</v>
      </c>
      <c r="AB658" s="456"/>
    </row>
    <row r="659" spans="11:28" x14ac:dyDescent="0.3">
      <c r="K659" s="23" t="s">
        <v>1173</v>
      </c>
      <c r="L659" s="311"/>
      <c r="M659" s="13"/>
      <c r="N659" s="13"/>
      <c r="O659" s="583">
        <v>9.1999999999999998E-2</v>
      </c>
      <c r="Q659" s="23" t="s">
        <v>301</v>
      </c>
      <c r="R659" s="311"/>
      <c r="S659" s="13"/>
      <c r="T659" s="13"/>
      <c r="U659" s="583">
        <v>0</v>
      </c>
      <c r="AB659" s="456"/>
    </row>
    <row r="660" spans="11:28" x14ac:dyDescent="0.3">
      <c r="K660" s="23" t="s">
        <v>1175</v>
      </c>
      <c r="L660" s="311"/>
      <c r="M660" s="13"/>
      <c r="N660" s="13"/>
      <c r="O660" s="583">
        <v>1.4E-2</v>
      </c>
      <c r="Q660" s="23" t="s">
        <v>397</v>
      </c>
      <c r="R660" s="311"/>
      <c r="S660" s="13"/>
      <c r="T660" s="13"/>
      <c r="U660" s="583">
        <v>0</v>
      </c>
      <c r="AB660" s="456"/>
    </row>
    <row r="661" spans="11:28" x14ac:dyDescent="0.3">
      <c r="K661" s="23" t="s">
        <v>1182</v>
      </c>
      <c r="L661" s="311"/>
      <c r="M661" s="13"/>
      <c r="N661" s="13"/>
      <c r="O661" s="583">
        <v>0</v>
      </c>
      <c r="Q661" s="23" t="s">
        <v>214</v>
      </c>
      <c r="R661" s="311"/>
      <c r="S661" s="13"/>
      <c r="T661" s="13"/>
      <c r="U661" s="583">
        <v>0</v>
      </c>
      <c r="AB661" s="456"/>
    </row>
    <row r="662" spans="11:28" x14ac:dyDescent="0.3">
      <c r="K662" s="23" t="s">
        <v>1183</v>
      </c>
      <c r="L662" s="311"/>
      <c r="M662" s="13"/>
      <c r="N662" s="13"/>
      <c r="O662" s="583">
        <v>0</v>
      </c>
      <c r="Q662" s="23" t="s">
        <v>398</v>
      </c>
      <c r="R662" s="311"/>
      <c r="S662" s="13"/>
      <c r="T662" s="13"/>
      <c r="U662" s="583">
        <v>0</v>
      </c>
      <c r="AB662" s="456"/>
    </row>
    <row r="663" spans="11:28" x14ac:dyDescent="0.3">
      <c r="K663" s="23" t="s">
        <v>1184</v>
      </c>
      <c r="L663" s="311"/>
      <c r="M663" s="13"/>
      <c r="N663" s="13"/>
      <c r="O663" s="583">
        <v>0.245</v>
      </c>
      <c r="Q663" s="23" t="s">
        <v>623</v>
      </c>
      <c r="R663" s="311"/>
      <c r="S663" s="13"/>
      <c r="T663" s="13"/>
      <c r="U663" s="583">
        <v>0</v>
      </c>
      <c r="AB663" s="456"/>
    </row>
    <row r="664" spans="11:28" x14ac:dyDescent="0.3">
      <c r="K664" s="23" t="s">
        <v>1185</v>
      </c>
      <c r="L664" s="311"/>
      <c r="M664" s="13"/>
      <c r="N664" s="13"/>
      <c r="O664" s="583">
        <v>0</v>
      </c>
      <c r="Q664" s="23" t="s">
        <v>178</v>
      </c>
      <c r="R664" s="311"/>
      <c r="S664" s="13"/>
      <c r="T664" s="13"/>
      <c r="U664" s="583">
        <v>0</v>
      </c>
      <c r="AB664" s="456"/>
    </row>
    <row r="665" spans="11:28" x14ac:dyDescent="0.3">
      <c r="K665" s="23" t="s">
        <v>1186</v>
      </c>
      <c r="L665" s="311"/>
      <c r="M665" s="13"/>
      <c r="N665" s="13"/>
      <c r="O665" s="583">
        <v>0</v>
      </c>
      <c r="Q665" s="23" t="s">
        <v>408</v>
      </c>
      <c r="R665" s="311"/>
      <c r="S665" s="13"/>
      <c r="T665" s="13"/>
      <c r="U665" s="583">
        <v>0.19</v>
      </c>
      <c r="AB665" s="456"/>
    </row>
    <row r="666" spans="11:28" x14ac:dyDescent="0.3">
      <c r="K666" s="23" t="s">
        <v>1187</v>
      </c>
      <c r="L666" s="311"/>
      <c r="M666" s="13"/>
      <c r="N666" s="13"/>
      <c r="O666" s="583">
        <v>0</v>
      </c>
      <c r="Q666" s="23" t="s">
        <v>409</v>
      </c>
      <c r="R666" s="311"/>
      <c r="S666" s="13"/>
      <c r="T666" s="13"/>
      <c r="U666" s="583">
        <v>0</v>
      </c>
      <c r="AB666" s="456"/>
    </row>
    <row r="667" spans="11:28" x14ac:dyDescent="0.3">
      <c r="K667" s="23" t="s">
        <v>1189</v>
      </c>
      <c r="L667" s="311"/>
      <c r="M667" s="13"/>
      <c r="N667" s="13"/>
      <c r="O667" s="583">
        <v>8.5999999999999993E-2</v>
      </c>
      <c r="Q667" s="23" t="s">
        <v>302</v>
      </c>
      <c r="R667" s="311"/>
      <c r="S667" s="13"/>
      <c r="T667" s="13"/>
      <c r="U667" s="583">
        <v>0</v>
      </c>
      <c r="AB667" s="456"/>
    </row>
    <row r="668" spans="11:28" x14ac:dyDescent="0.3">
      <c r="K668" s="23" t="s">
        <v>409</v>
      </c>
      <c r="L668" s="311"/>
      <c r="M668" s="13"/>
      <c r="N668" s="13"/>
      <c r="O668" s="583">
        <v>0</v>
      </c>
      <c r="Q668" s="23" t="s">
        <v>624</v>
      </c>
      <c r="R668" s="311"/>
      <c r="S668" s="13"/>
      <c r="T668" s="13"/>
      <c r="U668" s="583">
        <v>0.19</v>
      </c>
      <c r="AB668" s="456"/>
    </row>
    <row r="669" spans="11:28" x14ac:dyDescent="0.3">
      <c r="K669" s="23" t="s">
        <v>302</v>
      </c>
      <c r="L669" s="311"/>
      <c r="M669" s="13"/>
      <c r="N669" s="13"/>
      <c r="O669" s="583">
        <v>0.191</v>
      </c>
      <c r="Q669" s="23" t="s">
        <v>179</v>
      </c>
      <c r="R669" s="311"/>
      <c r="S669" s="13"/>
      <c r="T669" s="13"/>
      <c r="U669" s="583">
        <v>0</v>
      </c>
      <c r="AB669" s="456"/>
    </row>
    <row r="670" spans="11:28" x14ac:dyDescent="0.3">
      <c r="K670" s="23" t="s">
        <v>1197</v>
      </c>
      <c r="L670" s="311"/>
      <c r="M670" s="13"/>
      <c r="N670" s="13"/>
      <c r="O670" s="583">
        <v>0</v>
      </c>
      <c r="Q670" s="23" t="s">
        <v>625</v>
      </c>
      <c r="R670" s="311"/>
      <c r="S670" s="13"/>
      <c r="T670" s="13"/>
      <c r="U670" s="583">
        <v>0.01</v>
      </c>
      <c r="AB670" s="456"/>
    </row>
    <row r="671" spans="11:28" x14ac:dyDescent="0.3">
      <c r="K671" s="23" t="s">
        <v>399</v>
      </c>
      <c r="L671" s="311"/>
      <c r="M671" s="13"/>
      <c r="N671" s="13"/>
      <c r="O671" s="583">
        <v>0.25900000000000001</v>
      </c>
      <c r="Q671" s="23" t="s">
        <v>626</v>
      </c>
      <c r="R671" s="311"/>
      <c r="S671" s="13"/>
      <c r="T671" s="13"/>
      <c r="U671" s="583">
        <v>0.24</v>
      </c>
      <c r="AB671" s="456"/>
    </row>
    <row r="672" spans="11:28" x14ac:dyDescent="0.3">
      <c r="K672" s="23" t="s">
        <v>1201</v>
      </c>
      <c r="L672" s="311"/>
      <c r="M672" s="13"/>
      <c r="N672" s="13"/>
      <c r="O672" s="583">
        <v>0</v>
      </c>
      <c r="Q672" s="23" t="s">
        <v>399</v>
      </c>
      <c r="R672" s="311"/>
      <c r="S672" s="13"/>
      <c r="T672" s="13"/>
      <c r="U672" s="583">
        <v>0</v>
      </c>
      <c r="AB672" s="456"/>
    </row>
    <row r="673" spans="3:28" x14ac:dyDescent="0.3">
      <c r="K673" s="23" t="s">
        <v>1202</v>
      </c>
      <c r="L673" s="311"/>
      <c r="M673" s="13"/>
      <c r="N673" s="13"/>
      <c r="O673" s="583">
        <v>0</v>
      </c>
      <c r="Q673" s="23" t="s">
        <v>627</v>
      </c>
      <c r="R673" s="311"/>
      <c r="S673" s="13"/>
      <c r="T673" s="13"/>
      <c r="U673" s="583">
        <v>0.2</v>
      </c>
      <c r="AB673" s="456"/>
    </row>
    <row r="674" spans="3:28" x14ac:dyDescent="0.3">
      <c r="K674" s="23" t="s">
        <v>1198</v>
      </c>
      <c r="L674" s="311"/>
      <c r="M674" s="13"/>
      <c r="N674" s="13"/>
      <c r="O674" s="583">
        <v>0</v>
      </c>
      <c r="Q674" s="23" t="s">
        <v>628</v>
      </c>
      <c r="R674" s="311"/>
      <c r="S674" s="13"/>
      <c r="T674" s="13"/>
      <c r="U674" s="583">
        <v>0</v>
      </c>
      <c r="AB674" s="456"/>
    </row>
    <row r="675" spans="3:28" x14ac:dyDescent="0.3">
      <c r="K675" s="23" t="s">
        <v>1205</v>
      </c>
      <c r="L675" s="311"/>
      <c r="M675" s="13"/>
      <c r="N675" s="13"/>
      <c r="O675" s="583">
        <v>0</v>
      </c>
      <c r="Q675" s="23" t="s">
        <v>400</v>
      </c>
      <c r="R675" s="311"/>
      <c r="S675" s="13"/>
      <c r="T675" s="13"/>
      <c r="U675" s="583">
        <v>0</v>
      </c>
      <c r="AB675" s="456"/>
    </row>
    <row r="676" spans="3:28" x14ac:dyDescent="0.3">
      <c r="K676" s="23" t="s">
        <v>1206</v>
      </c>
      <c r="L676" s="311"/>
      <c r="M676" s="13"/>
      <c r="N676" s="13"/>
      <c r="O676" s="583">
        <v>5.3999999999999999E-2</v>
      </c>
      <c r="Q676" s="23" t="s">
        <v>629</v>
      </c>
      <c r="R676" s="311"/>
      <c r="S676" s="13"/>
      <c r="T676" s="13"/>
      <c r="U676" s="583">
        <v>0</v>
      </c>
      <c r="AB676" s="456"/>
    </row>
    <row r="677" spans="3:28" x14ac:dyDescent="0.3">
      <c r="K677" s="456" t="s">
        <v>958</v>
      </c>
      <c r="L677" s="449"/>
      <c r="M677" s="449"/>
      <c r="N677" s="449"/>
      <c r="O677" s="449"/>
      <c r="Q677" s="23" t="s">
        <v>439</v>
      </c>
      <c r="R677" s="311"/>
      <c r="S677" s="13"/>
      <c r="T677" s="13"/>
      <c r="U677" s="583">
        <v>0</v>
      </c>
      <c r="AB677" s="456"/>
    </row>
    <row r="678" spans="3:28" x14ac:dyDescent="0.3">
      <c r="K678" s="449"/>
      <c r="L678" s="449"/>
      <c r="M678" s="449"/>
      <c r="N678" s="449"/>
      <c r="O678" s="449"/>
      <c r="Q678" s="23" t="s">
        <v>401</v>
      </c>
      <c r="R678" s="311"/>
      <c r="S678" s="13"/>
      <c r="T678" s="13"/>
      <c r="U678" s="583">
        <v>0.17</v>
      </c>
      <c r="AB678" s="456"/>
    </row>
    <row r="679" spans="3:28" x14ac:dyDescent="0.3">
      <c r="K679" s="449"/>
      <c r="L679" s="449"/>
      <c r="M679" s="449"/>
      <c r="N679" s="449"/>
      <c r="O679" s="449"/>
      <c r="Q679" s="23" t="s">
        <v>216</v>
      </c>
      <c r="R679" s="311"/>
      <c r="S679" s="13"/>
      <c r="T679" s="13"/>
      <c r="U679" s="583">
        <v>0.25</v>
      </c>
      <c r="AB679" s="456"/>
    </row>
    <row r="680" spans="3:28" x14ac:dyDescent="0.3">
      <c r="K680" s="449"/>
      <c r="L680" s="449"/>
      <c r="M680" s="449"/>
      <c r="N680" s="449"/>
      <c r="O680" s="449"/>
      <c r="Q680" s="23" t="s">
        <v>306</v>
      </c>
      <c r="R680" s="311"/>
      <c r="S680" s="13"/>
      <c r="T680" s="13"/>
      <c r="U680" s="583">
        <v>0.16</v>
      </c>
      <c r="AB680" s="456"/>
    </row>
    <row r="681" spans="3:28" x14ac:dyDescent="0.3">
      <c r="K681" s="449"/>
      <c r="L681" s="449"/>
      <c r="M681" s="449"/>
      <c r="N681" s="449"/>
      <c r="O681" s="449"/>
      <c r="Q681" s="23" t="s">
        <v>630</v>
      </c>
      <c r="R681" s="311"/>
      <c r="S681" s="13"/>
      <c r="T681" s="13"/>
      <c r="U681" s="583">
        <v>0.24</v>
      </c>
      <c r="AB681" s="456"/>
    </row>
    <row r="682" spans="3:28" x14ac:dyDescent="0.3">
      <c r="K682" s="449"/>
      <c r="L682" s="449"/>
      <c r="M682" s="449"/>
      <c r="N682" s="449"/>
      <c r="O682" s="449"/>
      <c r="Q682" s="456" t="s">
        <v>525</v>
      </c>
      <c r="R682" s="456"/>
      <c r="AB682" s="456"/>
    </row>
    <row r="683" spans="3:28" ht="16.5" customHeight="1" x14ac:dyDescent="0.3">
      <c r="K683" s="449"/>
      <c r="L683" s="449"/>
      <c r="M683" s="449"/>
      <c r="N683" s="449"/>
      <c r="O683" s="449"/>
    </row>
    <row r="684" spans="3:28" x14ac:dyDescent="0.3">
      <c r="C684" s="450"/>
      <c r="D684" s="450"/>
    </row>
    <row r="770" spans="3:16" ht="9" customHeight="1" x14ac:dyDescent="0.3"/>
    <row r="771" spans="3:16" x14ac:dyDescent="0.3">
      <c r="C771" s="450"/>
      <c r="D771" s="450"/>
      <c r="P771" s="454"/>
    </row>
    <row r="772" spans="3:16" ht="16.5" customHeight="1" x14ac:dyDescent="0.3"/>
    <row r="773" spans="3:16" ht="4.5" customHeight="1" x14ac:dyDescent="0.3">
      <c r="P773" s="440"/>
    </row>
    <row r="774" spans="3:16" ht="16.5" customHeight="1" x14ac:dyDescent="0.3"/>
    <row r="775" spans="3:16" ht="4.5" customHeight="1" x14ac:dyDescent="0.3">
      <c r="P775" s="454"/>
    </row>
    <row r="776" spans="3:16" ht="16.5" customHeight="1" x14ac:dyDescent="0.3"/>
    <row r="777" spans="3:16" ht="9" customHeight="1" x14ac:dyDescent="0.3"/>
    <row r="898" spans="3:16" ht="7.5" customHeight="1" x14ac:dyDescent="0.3"/>
    <row r="899" spans="3:16" x14ac:dyDescent="0.3">
      <c r="C899" s="450"/>
      <c r="D899" s="450"/>
    </row>
    <row r="900" spans="3:16" ht="16.5" customHeight="1" x14ac:dyDescent="0.3"/>
    <row r="901" spans="3:16" ht="4.5" customHeight="1" x14ac:dyDescent="0.3">
      <c r="P901" s="440"/>
    </row>
    <row r="902" spans="3:16" ht="16.5" customHeight="1" x14ac:dyDescent="0.3"/>
    <row r="903" spans="3:16" ht="4.5" customHeight="1" x14ac:dyDescent="0.3">
      <c r="P903" s="454"/>
    </row>
    <row r="904" spans="3:16" ht="16.5" customHeight="1" x14ac:dyDescent="0.3"/>
    <row r="905" spans="3:16" ht="9" customHeight="1" x14ac:dyDescent="0.3">
      <c r="C905" s="450"/>
      <c r="D905" s="450"/>
    </row>
    <row r="906" spans="3:16" x14ac:dyDescent="0.3">
      <c r="C906" s="450"/>
      <c r="D906" s="450"/>
      <c r="P906" s="454"/>
    </row>
    <row r="907" spans="3:16" x14ac:dyDescent="0.3">
      <c r="D907" s="450"/>
    </row>
    <row r="908" spans="3:16" x14ac:dyDescent="0.3">
      <c r="D908" s="450"/>
    </row>
    <row r="909" spans="3:16" x14ac:dyDescent="0.3">
      <c r="D909" s="450"/>
    </row>
    <row r="910" spans="3:16" x14ac:dyDescent="0.3">
      <c r="D910" s="450"/>
    </row>
    <row r="911" spans="3:16" x14ac:dyDescent="0.3">
      <c r="D911" s="450"/>
    </row>
    <row r="912" spans="3:16" x14ac:dyDescent="0.3">
      <c r="D912" s="450"/>
    </row>
    <row r="913" spans="4:4" x14ac:dyDescent="0.3">
      <c r="D913" s="450"/>
    </row>
    <row r="914" spans="4:4" x14ac:dyDescent="0.3">
      <c r="D914" s="450"/>
    </row>
    <row r="915" spans="4:4" x14ac:dyDescent="0.3">
      <c r="D915" s="450"/>
    </row>
    <row r="916" spans="4:4" x14ac:dyDescent="0.3">
      <c r="D916" s="450"/>
    </row>
    <row r="917" spans="4:4" x14ac:dyDescent="0.3">
      <c r="D917" s="450"/>
    </row>
    <row r="918" spans="4:4" x14ac:dyDescent="0.3">
      <c r="D918" s="450"/>
    </row>
    <row r="919" spans="4:4" x14ac:dyDescent="0.3">
      <c r="D919" s="450"/>
    </row>
    <row r="920" spans="4:4" x14ac:dyDescent="0.3">
      <c r="D920" s="450"/>
    </row>
    <row r="921" spans="4:4" x14ac:dyDescent="0.3">
      <c r="D921" s="450"/>
    </row>
    <row r="922" spans="4:4" x14ac:dyDescent="0.3">
      <c r="D922" s="450"/>
    </row>
    <row r="923" spans="4:4" x14ac:dyDescent="0.3">
      <c r="D923" s="450"/>
    </row>
    <row r="924" spans="4:4" x14ac:dyDescent="0.3">
      <c r="D924" s="450"/>
    </row>
    <row r="925" spans="4:4" x14ac:dyDescent="0.3">
      <c r="D925" s="450"/>
    </row>
    <row r="926" spans="4:4" x14ac:dyDescent="0.3">
      <c r="D926" s="450"/>
    </row>
    <row r="927" spans="4:4" x14ac:dyDescent="0.3">
      <c r="D927" s="450"/>
    </row>
    <row r="928" spans="4:4" x14ac:dyDescent="0.3">
      <c r="D928" s="450"/>
    </row>
    <row r="929" spans="4:4" x14ac:dyDescent="0.3">
      <c r="D929" s="450"/>
    </row>
    <row r="930" spans="4:4" x14ac:dyDescent="0.3">
      <c r="D930" s="450"/>
    </row>
    <row r="931" spans="4:4" x14ac:dyDescent="0.3">
      <c r="D931" s="450"/>
    </row>
    <row r="932" spans="4:4" x14ac:dyDescent="0.3">
      <c r="D932" s="450"/>
    </row>
    <row r="933" spans="4:4" x14ac:dyDescent="0.3">
      <c r="D933" s="450"/>
    </row>
    <row r="934" spans="4:4" x14ac:dyDescent="0.3">
      <c r="D934" s="450"/>
    </row>
    <row r="935" spans="4:4" x14ac:dyDescent="0.3">
      <c r="D935" s="450"/>
    </row>
    <row r="936" spans="4:4" x14ac:dyDescent="0.3">
      <c r="D936" s="450"/>
    </row>
    <row r="937" spans="4:4" x14ac:dyDescent="0.3">
      <c r="D937" s="450"/>
    </row>
    <row r="938" spans="4:4" x14ac:dyDescent="0.3">
      <c r="D938" s="450"/>
    </row>
    <row r="939" spans="4:4" x14ac:dyDescent="0.3">
      <c r="D939" s="450"/>
    </row>
    <row r="940" spans="4:4" x14ac:dyDescent="0.3">
      <c r="D940" s="450"/>
    </row>
    <row r="941" spans="4:4" x14ac:dyDescent="0.3">
      <c r="D941" s="450"/>
    </row>
    <row r="942" spans="4:4" x14ac:dyDescent="0.3">
      <c r="D942" s="450"/>
    </row>
    <row r="943" spans="4:4" x14ac:dyDescent="0.3">
      <c r="D943" s="450"/>
    </row>
    <row r="944" spans="4:4" x14ac:dyDescent="0.3">
      <c r="D944" s="450"/>
    </row>
    <row r="945" spans="3:16" x14ac:dyDescent="0.3">
      <c r="D945" s="450"/>
    </row>
    <row r="946" spans="3:16" x14ac:dyDescent="0.3">
      <c r="D946" s="450"/>
    </row>
    <row r="947" spans="3:16" x14ac:dyDescent="0.3">
      <c r="D947" s="450"/>
    </row>
    <row r="948" spans="3:16" x14ac:dyDescent="0.3">
      <c r="D948" s="450"/>
    </row>
    <row r="949" spans="3:16" ht="15" customHeight="1" x14ac:dyDescent="0.3">
      <c r="C949" s="450"/>
      <c r="D949" s="450"/>
    </row>
    <row r="950" spans="3:16" x14ac:dyDescent="0.3">
      <c r="D950" s="450"/>
    </row>
    <row r="951" spans="3:16" ht="16.5" customHeight="1" x14ac:dyDescent="0.3"/>
    <row r="952" spans="3:16" ht="4.5" customHeight="1" x14ac:dyDescent="0.3">
      <c r="P952" s="440"/>
    </row>
    <row r="953" spans="3:16" ht="16.5" customHeight="1" x14ac:dyDescent="0.3"/>
    <row r="954" spans="3:16" ht="4.5" customHeight="1" x14ac:dyDescent="0.3">
      <c r="P954" s="454"/>
    </row>
    <row r="955" spans="3:16" ht="16.5" customHeight="1" x14ac:dyDescent="0.3"/>
    <row r="956" spans="3:16" ht="11.25" customHeight="1" x14ac:dyDescent="0.3">
      <c r="D956" s="450"/>
    </row>
  </sheetData>
  <sheetProtection algorithmName="SHA-512" hashValue="zGLduYquYf3uxPG3UiqlTsAq0aVtu1NYvWKUrmHvhU1tb1Qs5HC+Fzz5+XBrDOMyIpYdB52LWlQ+QCqiJkN9AQ==" saltValue="3yuF4ZqTUPsCc0uz9CV/fA==" spinCount="100000" sheet="1" objects="1" scenarios="1"/>
  <mergeCells count="213">
    <mergeCell ref="E71:F71"/>
    <mergeCell ref="E72:V72"/>
    <mergeCell ref="E60:F60"/>
    <mergeCell ref="E61:F61"/>
    <mergeCell ref="E62:F62"/>
    <mergeCell ref="E63:F63"/>
    <mergeCell ref="E64:F64"/>
    <mergeCell ref="E65:F65"/>
    <mergeCell ref="E66:F66"/>
    <mergeCell ref="E67:F67"/>
    <mergeCell ref="E68:F68"/>
    <mergeCell ref="AZ49:BB49"/>
    <mergeCell ref="E51:F51"/>
    <mergeCell ref="E52:F52"/>
    <mergeCell ref="E53:F53"/>
    <mergeCell ref="E54:F54"/>
    <mergeCell ref="E55:F55"/>
    <mergeCell ref="E57:F57"/>
    <mergeCell ref="E58:F58"/>
    <mergeCell ref="E59:F59"/>
    <mergeCell ref="Y49:AA49"/>
    <mergeCell ref="AB49:AD49"/>
    <mergeCell ref="AE49:AG49"/>
    <mergeCell ref="AH49:AJ49"/>
    <mergeCell ref="AK49:AM49"/>
    <mergeCell ref="AN49:AP49"/>
    <mergeCell ref="AQ49:AS49"/>
    <mergeCell ref="AT49:AV49"/>
    <mergeCell ref="AW49:AY49"/>
    <mergeCell ref="F402:H402"/>
    <mergeCell ref="F386:H386"/>
    <mergeCell ref="F387:H387"/>
    <mergeCell ref="E23:F23"/>
    <mergeCell ref="E24:F24"/>
    <mergeCell ref="E423:F423"/>
    <mergeCell ref="E412:F412"/>
    <mergeCell ref="G412:H412"/>
    <mergeCell ref="G413:H413"/>
    <mergeCell ref="G414:H414"/>
    <mergeCell ref="G415:H415"/>
    <mergeCell ref="G416:H416"/>
    <mergeCell ref="G423:H423"/>
    <mergeCell ref="E418:F418"/>
    <mergeCell ref="E419:F419"/>
    <mergeCell ref="E417:F417"/>
    <mergeCell ref="E420:F420"/>
    <mergeCell ref="E421:F421"/>
    <mergeCell ref="E422:F422"/>
    <mergeCell ref="E413:F413"/>
    <mergeCell ref="E414:F414"/>
    <mergeCell ref="E416:F416"/>
    <mergeCell ref="E25:F25"/>
    <mergeCell ref="E26:F26"/>
    <mergeCell ref="C1:S1"/>
    <mergeCell ref="E8:F8"/>
    <mergeCell ref="E10:F10"/>
    <mergeCell ref="E21:F21"/>
    <mergeCell ref="E22:F22"/>
    <mergeCell ref="F362:H362"/>
    <mergeCell ref="F363:H363"/>
    <mergeCell ref="F364:H364"/>
    <mergeCell ref="E16:F16"/>
    <mergeCell ref="E17:F17"/>
    <mergeCell ref="E18:F18"/>
    <mergeCell ref="E19:F19"/>
    <mergeCell ref="E20:F20"/>
    <mergeCell ref="E9:F9"/>
    <mergeCell ref="D3:BR3"/>
    <mergeCell ref="E27:F27"/>
    <mergeCell ref="E28:F28"/>
    <mergeCell ref="E29:V29"/>
    <mergeCell ref="G49:I49"/>
    <mergeCell ref="J49:L49"/>
    <mergeCell ref="M49:O49"/>
    <mergeCell ref="P49:R49"/>
    <mergeCell ref="S49:U49"/>
    <mergeCell ref="V49:X49"/>
    <mergeCell ref="E11:F11"/>
    <mergeCell ref="E12:F12"/>
    <mergeCell ref="E14:F14"/>
    <mergeCell ref="E15:F15"/>
    <mergeCell ref="F368:H368"/>
    <mergeCell ref="F369:H369"/>
    <mergeCell ref="F380:H380"/>
    <mergeCell ref="F381:H381"/>
    <mergeCell ref="F382:H382"/>
    <mergeCell ref="F375:H375"/>
    <mergeCell ref="F376:H376"/>
    <mergeCell ref="F377:H377"/>
    <mergeCell ref="F378:H378"/>
    <mergeCell ref="F370:H370"/>
    <mergeCell ref="F371:H371"/>
    <mergeCell ref="F372:H372"/>
    <mergeCell ref="F373:H373"/>
    <mergeCell ref="F374:H374"/>
    <mergeCell ref="F367:H367"/>
    <mergeCell ref="F365:H365"/>
    <mergeCell ref="F379:H379"/>
    <mergeCell ref="F366:H366"/>
    <mergeCell ref="E69:F69"/>
    <mergeCell ref="E70:F70"/>
    <mergeCell ref="J263:L263"/>
    <mergeCell ref="M263:O263"/>
    <mergeCell ref="P263:R263"/>
    <mergeCell ref="S263:U263"/>
    <mergeCell ref="V263:X263"/>
    <mergeCell ref="BS438:BV438"/>
    <mergeCell ref="BY438:CB438"/>
    <mergeCell ref="CE438:CH438"/>
    <mergeCell ref="CK438:CN438"/>
    <mergeCell ref="E425:R425"/>
    <mergeCell ref="BG438:BJ438"/>
    <mergeCell ref="BM438:BP438"/>
    <mergeCell ref="W438:Z438"/>
    <mergeCell ref="AC438:AF438"/>
    <mergeCell ref="AI438:AL438"/>
    <mergeCell ref="AO438:AR438"/>
    <mergeCell ref="AU438:AX438"/>
    <mergeCell ref="BA438:BD438"/>
    <mergeCell ref="G420:H420"/>
    <mergeCell ref="G421:H421"/>
    <mergeCell ref="G422:H422"/>
    <mergeCell ref="F393:H393"/>
    <mergeCell ref="F399:H399"/>
    <mergeCell ref="F391:H391"/>
    <mergeCell ref="F388:H388"/>
    <mergeCell ref="F389:H389"/>
    <mergeCell ref="F403:H403"/>
    <mergeCell ref="F404:H404"/>
    <mergeCell ref="E415:F415"/>
    <mergeCell ref="G417:H417"/>
    <mergeCell ref="G418:H418"/>
    <mergeCell ref="G419:H419"/>
    <mergeCell ref="G263:I263"/>
    <mergeCell ref="F383:H383"/>
    <mergeCell ref="F384:H384"/>
    <mergeCell ref="F394:H394"/>
    <mergeCell ref="F390:H390"/>
    <mergeCell ref="F385:H385"/>
    <mergeCell ref="F392:H392"/>
    <mergeCell ref="E408:R408"/>
    <mergeCell ref="F405:H405"/>
    <mergeCell ref="F395:H395"/>
    <mergeCell ref="F396:H396"/>
    <mergeCell ref="F397:H397"/>
    <mergeCell ref="F398:H398"/>
    <mergeCell ref="F406:H406"/>
    <mergeCell ref="F400:H400"/>
    <mergeCell ref="F401:H401"/>
    <mergeCell ref="AZ163:BB163"/>
    <mergeCell ref="G228:I228"/>
    <mergeCell ref="J228:L228"/>
    <mergeCell ref="M228:O228"/>
    <mergeCell ref="P228:R228"/>
    <mergeCell ref="S228:U228"/>
    <mergeCell ref="V228:X228"/>
    <mergeCell ref="Y228:AA228"/>
    <mergeCell ref="AB228:AD228"/>
    <mergeCell ref="AE228:AG228"/>
    <mergeCell ref="AH228:AJ228"/>
    <mergeCell ref="AK228:AM228"/>
    <mergeCell ref="AN228:AP228"/>
    <mergeCell ref="AQ228:AS228"/>
    <mergeCell ref="AT228:AV228"/>
    <mergeCell ref="AW228:AY228"/>
    <mergeCell ref="AZ228:BB228"/>
    <mergeCell ref="G163:I163"/>
    <mergeCell ref="J163:L163"/>
    <mergeCell ref="M163:O163"/>
    <mergeCell ref="P163:R163"/>
    <mergeCell ref="S163:U163"/>
    <mergeCell ref="V163:X163"/>
    <mergeCell ref="Y163:AA163"/>
    <mergeCell ref="AB263:AD263"/>
    <mergeCell ref="AE263:AG263"/>
    <mergeCell ref="AH263:AJ263"/>
    <mergeCell ref="AK263:AM263"/>
    <mergeCell ref="AN263:AP263"/>
    <mergeCell ref="AQ263:AS263"/>
    <mergeCell ref="AT263:AV263"/>
    <mergeCell ref="AW263:AY263"/>
    <mergeCell ref="AH163:AJ163"/>
    <mergeCell ref="AK163:AM163"/>
    <mergeCell ref="AN163:AP163"/>
    <mergeCell ref="AQ163:AS163"/>
    <mergeCell ref="AT163:AV163"/>
    <mergeCell ref="AW163:AY163"/>
    <mergeCell ref="AB163:AD163"/>
    <mergeCell ref="AE163:AG163"/>
    <mergeCell ref="K533:N533"/>
    <mergeCell ref="K438:N438"/>
    <mergeCell ref="Q438:T438"/>
    <mergeCell ref="CQ438:CT438"/>
    <mergeCell ref="E438:H438"/>
    <mergeCell ref="E549:H549"/>
    <mergeCell ref="AZ263:BB263"/>
    <mergeCell ref="G323:I323"/>
    <mergeCell ref="J323:L323"/>
    <mergeCell ref="M323:O323"/>
    <mergeCell ref="P323:R323"/>
    <mergeCell ref="S323:U323"/>
    <mergeCell ref="V323:X323"/>
    <mergeCell ref="Y323:AA323"/>
    <mergeCell ref="AB323:AD323"/>
    <mergeCell ref="AE323:AG323"/>
    <mergeCell ref="AH323:AJ323"/>
    <mergeCell ref="AK323:AM323"/>
    <mergeCell ref="AN323:AP323"/>
    <mergeCell ref="AQ323:AS323"/>
    <mergeCell ref="AT323:AV323"/>
    <mergeCell ref="AW323:AY323"/>
    <mergeCell ref="AZ323:BB323"/>
    <mergeCell ref="Y263:AA263"/>
  </mergeCells>
  <hyperlinks>
    <hyperlink ref="BS462" r:id="rId1"/>
    <hyperlink ref="BM464" r:id="rId2"/>
    <hyperlink ref="BG474" r:id="rId3"/>
    <hyperlink ref="BA480" r:id="rId4"/>
    <hyperlink ref="AU474" r:id="rId5" display="http://gdo.cnmc.es/CNE/resumenGdo.do?anio=2015"/>
    <hyperlink ref="AU504" r:id="rId6"/>
    <hyperlink ref="AO474" r:id="rId7" display="http://gdo.cnmc.es/CNE/resumenGdo.do?anio=2015"/>
    <hyperlink ref="AO557" r:id="rId8"/>
    <hyperlink ref="AI474" r:id="rId9" display="http://gdo.cnmc.es/CNE/resumenGdo.do?anio=2015"/>
    <hyperlink ref="AI538" r:id="rId10" display="http://gdo.cnmc.es/CNE/resumenGdo.do?anio=2017"/>
    <hyperlink ref="AI491" r:id="rId11" display="http://gdo.cnmc.es/CNE/resumenGdo.do?anio=2015"/>
    <hyperlink ref="AI561" r:id="rId12"/>
    <hyperlink ref="AC612" r:id="rId13"/>
    <hyperlink ref="W474" r:id="rId14" display="http://gdo.cnmc.es/CNE/resumenGdo.do?anio=2015"/>
    <hyperlink ref="W538" r:id="rId15" display="http://gdo.cnmc.es/CNE/resumenGdo.do?anio=2017"/>
    <hyperlink ref="W491" r:id="rId16" display="http://gdo.cnmc.es/CNE/resumenGdo.do?anio=2015"/>
    <hyperlink ref="W561" r:id="rId17" display="https://gdo.cnmc.es/CNE/resumenGdo.do?anio=2019"/>
    <hyperlink ref="W637" r:id="rId18"/>
    <hyperlink ref="Q682" r:id="rId19"/>
    <hyperlink ref="BY457" r:id="rId20"/>
    <hyperlink ref="CE455" r:id="rId21"/>
    <hyperlink ref="CK450" r:id="rId22"/>
    <hyperlink ref="CQ452" r:id="rId23"/>
    <hyperlink ref="A4" location="'2. Hoja de trabajo. Consumos'!A1" display="2. Hoja de trabajo. Consumos"/>
    <hyperlink ref="A5" location="'3. Instalaciones fijas'!A1" display="3. Instalaciones fijas"/>
    <hyperlink ref="A7" location="'5. Emisiones Fugitivas'!A1" display="5. Emisiones fugitivas"/>
    <hyperlink ref="A6" location="'4. Vehículos y maquinaria'!A1" display="4. Vehículos y maquinaria"/>
    <hyperlink ref="K677" r:id="rId24"/>
    <hyperlink ref="K530" r:id="rId25"/>
    <hyperlink ref="E408:R408" r:id="rId26" display="Capítulo 8 del Quinto Informe de Evaluación del IPCC (https://www.ipcc.ch/site/assets/uploads/2018/02/WG1AR5_Chapter08_FINAL.pdf)"/>
    <hyperlink ref="E425:R425" r:id="rId27" display="Capítulo 8 del Quinto Informe de Evaluación del IPCC (https://www.ipcc.ch/site/assets/uploads/2018/02/WG1AR5_Chapter08_FINAL.pdf)"/>
    <hyperlink ref="A3" location="'1.Datos generales municipio'!A1" display="1. Datos del municipio"/>
    <hyperlink ref="A8" location="'6. Información adicional'!A1" display="6. Información adicional"/>
    <hyperlink ref="A9" location="'7.Electricidad y otras energías'!A1" display="7. Electricidad y otras energías"/>
    <hyperlink ref="A10" location="'8. Informe final. Resultados'!A1" display="8. Informe final: Resultados"/>
    <hyperlink ref="A12" location="'10. Revisiones calculadora'!A1" display="10. Revisiones de la calculadora"/>
    <hyperlink ref="E36" r:id="rId28"/>
    <hyperlink ref="E40" r:id="rId29"/>
    <hyperlink ref="E45" r:id="rId30"/>
    <hyperlink ref="E129" r:id="rId31"/>
    <hyperlink ref="E132" r:id="rId32"/>
    <hyperlink ref="E137" r:id="rId33"/>
    <hyperlink ref="E152" r:id="rId34"/>
    <hyperlink ref="E255" r:id="rId35"/>
    <hyperlink ref="E260" r:id="rId36"/>
    <hyperlink ref="E311" r:id="rId37"/>
    <hyperlink ref="E318" r:id="rId38"/>
    <hyperlink ref="E320" r:id="rId39"/>
  </hyperlinks>
  <pageMargins left="0.7" right="0.7" top="0.75" bottom="0.75" header="0.3" footer="0.3"/>
  <pageSetup paperSize="9" scale="54" orientation="portrait" horizontalDpi="300" verticalDpi="300" r:id="rId40"/>
  <colBreaks count="1" manualBreakCount="1">
    <brk id="18" max="1048575" man="1"/>
  </colBreaks>
  <drawing r:id="rId4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4"/>
  <sheetViews>
    <sheetView showGridLines="0" showRowColHeaders="0" zoomScaleNormal="100" workbookViewId="0">
      <selection sqref="A1:E1"/>
    </sheetView>
  </sheetViews>
  <sheetFormatPr baseColWidth="10" defaultColWidth="11.42578125" defaultRowHeight="16.5" x14ac:dyDescent="0.3"/>
  <cols>
    <col min="1" max="1" width="4" style="560" customWidth="1"/>
    <col min="2" max="2" width="11.42578125" style="560"/>
    <col min="3" max="3" width="20.7109375" style="560" customWidth="1"/>
    <col min="4" max="4" width="135" style="560" customWidth="1"/>
    <col min="5" max="5" width="5.140625" style="560" customWidth="1"/>
    <col min="6" max="16384" width="11.42578125" style="560"/>
  </cols>
  <sheetData>
    <row r="1" spans="1:6" s="450" customFormat="1" ht="32.25" customHeight="1" x14ac:dyDescent="0.3">
      <c r="A1" s="1071" t="s">
        <v>154</v>
      </c>
      <c r="B1" s="1071"/>
      <c r="C1" s="1071"/>
      <c r="D1" s="1071"/>
      <c r="E1" s="1071"/>
    </row>
    <row r="2" spans="1:6" ht="34.5" customHeight="1" x14ac:dyDescent="0.3"/>
    <row r="3" spans="1:6" s="561" customFormat="1" ht="39.75" customHeight="1" x14ac:dyDescent="0.3">
      <c r="B3" s="558" t="s">
        <v>150</v>
      </c>
      <c r="C3" s="559" t="s">
        <v>153</v>
      </c>
      <c r="D3" s="559" t="s">
        <v>155</v>
      </c>
      <c r="E3" s="560"/>
      <c r="F3" s="560"/>
    </row>
    <row r="4" spans="1:6" s="561" customFormat="1" ht="56.25" customHeight="1" x14ac:dyDescent="0.3">
      <c r="B4" s="698" t="s">
        <v>1525</v>
      </c>
      <c r="C4" s="699">
        <v>45091</v>
      </c>
      <c r="D4" s="700" t="s">
        <v>1524</v>
      </c>
      <c r="E4" s="560"/>
      <c r="F4" s="560"/>
    </row>
    <row r="5" spans="1:6" ht="21.75" customHeight="1" x14ac:dyDescent="0.3">
      <c r="B5" s="698" t="s">
        <v>1396</v>
      </c>
      <c r="C5" s="699">
        <v>44735</v>
      </c>
      <c r="D5" s="700" t="s">
        <v>1397</v>
      </c>
    </row>
    <row r="6" spans="1:6" ht="53.25" customHeight="1" x14ac:dyDescent="0.3">
      <c r="B6" s="698" t="s">
        <v>520</v>
      </c>
      <c r="C6" s="699">
        <v>44718</v>
      </c>
      <c r="D6" s="711" t="s">
        <v>1007</v>
      </c>
    </row>
    <row r="7" spans="1:6" x14ac:dyDescent="0.3">
      <c r="B7" s="698" t="s">
        <v>516</v>
      </c>
      <c r="C7" s="699">
        <v>44354</v>
      </c>
      <c r="D7" s="700" t="s">
        <v>1375</v>
      </c>
    </row>
    <row r="8" spans="1:6" ht="34.5" x14ac:dyDescent="0.3">
      <c r="B8" s="698" t="s">
        <v>414</v>
      </c>
      <c r="C8" s="699">
        <v>44315</v>
      </c>
      <c r="D8" s="700" t="s">
        <v>1376</v>
      </c>
    </row>
    <row r="9" spans="1:6" ht="135" x14ac:dyDescent="0.3">
      <c r="B9" s="698" t="s">
        <v>413</v>
      </c>
      <c r="C9" s="699">
        <v>44309</v>
      </c>
      <c r="D9" s="701" t="s">
        <v>1377</v>
      </c>
    </row>
    <row r="10" spans="1:6" ht="18" x14ac:dyDescent="0.3">
      <c r="B10" s="698" t="s">
        <v>410</v>
      </c>
      <c r="C10" s="699">
        <v>43992</v>
      </c>
      <c r="D10" s="700" t="s">
        <v>1378</v>
      </c>
    </row>
    <row r="11" spans="1:6" ht="82.5" x14ac:dyDescent="0.3">
      <c r="B11" s="698" t="s">
        <v>356</v>
      </c>
      <c r="C11" s="699">
        <v>43986</v>
      </c>
      <c r="D11" s="701" t="s">
        <v>1379</v>
      </c>
    </row>
    <row r="12" spans="1:6" ht="82.5" x14ac:dyDescent="0.3">
      <c r="B12" s="698" t="s">
        <v>354</v>
      </c>
      <c r="C12" s="702">
        <v>43944</v>
      </c>
      <c r="D12" s="700" t="s">
        <v>1380</v>
      </c>
    </row>
    <row r="13" spans="1:6" x14ac:dyDescent="0.3">
      <c r="B13" s="698" t="s">
        <v>352</v>
      </c>
      <c r="C13" s="703">
        <v>43826</v>
      </c>
      <c r="D13" s="700" t="s">
        <v>1381</v>
      </c>
    </row>
    <row r="14" spans="1:6" ht="33" x14ac:dyDescent="0.3">
      <c r="B14" s="698" t="s">
        <v>313</v>
      </c>
      <c r="C14" s="703">
        <v>43738</v>
      </c>
      <c r="D14" s="700" t="s">
        <v>1382</v>
      </c>
    </row>
    <row r="15" spans="1:6" ht="49.5" x14ac:dyDescent="0.3">
      <c r="B15" s="698" t="s">
        <v>310</v>
      </c>
      <c r="C15" s="703">
        <v>43560</v>
      </c>
      <c r="D15" s="700" t="s">
        <v>403</v>
      </c>
    </row>
    <row r="16" spans="1:6" ht="49.5" x14ac:dyDescent="0.3">
      <c r="B16" s="698" t="s">
        <v>239</v>
      </c>
      <c r="C16" s="703">
        <v>43452</v>
      </c>
      <c r="D16" s="700" t="s">
        <v>1383</v>
      </c>
    </row>
    <row r="17" spans="2:4" ht="33" x14ac:dyDescent="0.3">
      <c r="B17" s="698" t="s">
        <v>221</v>
      </c>
      <c r="C17" s="703">
        <v>43201</v>
      </c>
      <c r="D17" s="700" t="s">
        <v>1384</v>
      </c>
    </row>
    <row r="18" spans="2:4" ht="33" x14ac:dyDescent="0.3">
      <c r="B18" s="698" t="s">
        <v>217</v>
      </c>
      <c r="C18" s="703">
        <v>42979</v>
      </c>
      <c r="D18" s="700" t="s">
        <v>1385</v>
      </c>
    </row>
    <row r="19" spans="2:4" x14ac:dyDescent="0.3">
      <c r="B19" s="698" t="s">
        <v>186</v>
      </c>
      <c r="C19" s="703">
        <v>42859</v>
      </c>
      <c r="D19" s="700" t="s">
        <v>1386</v>
      </c>
    </row>
    <row r="20" spans="2:4" ht="99" x14ac:dyDescent="0.3">
      <c r="B20" s="698" t="s">
        <v>185</v>
      </c>
      <c r="C20" s="703">
        <v>42846</v>
      </c>
      <c r="D20" s="700" t="s">
        <v>1387</v>
      </c>
    </row>
    <row r="21" spans="2:4" ht="49.5" x14ac:dyDescent="0.3">
      <c r="B21" s="698" t="s">
        <v>184</v>
      </c>
      <c r="C21" s="704">
        <v>42580</v>
      </c>
      <c r="D21" s="705" t="s">
        <v>220</v>
      </c>
    </row>
    <row r="22" spans="2:4" x14ac:dyDescent="0.3">
      <c r="B22" s="698" t="s">
        <v>156</v>
      </c>
      <c r="C22" s="704">
        <v>42479</v>
      </c>
      <c r="D22" s="706" t="s">
        <v>1388</v>
      </c>
    </row>
    <row r="23" spans="2:4" ht="49.5" x14ac:dyDescent="0.3">
      <c r="B23" s="698" t="s">
        <v>152</v>
      </c>
      <c r="C23" s="704">
        <v>42468</v>
      </c>
      <c r="D23" s="707" t="s">
        <v>1389</v>
      </c>
    </row>
    <row r="24" spans="2:4" x14ac:dyDescent="0.3">
      <c r="B24" s="708" t="s">
        <v>151</v>
      </c>
      <c r="C24" s="709">
        <v>42202</v>
      </c>
      <c r="D24" s="710" t="s">
        <v>139</v>
      </c>
    </row>
  </sheetData>
  <sheetProtection algorithmName="SHA-512" hashValue="Dh0q2pJCjcg+ebfzURtyNKOR0bScc1vHbKISAn4p7TRFGkGgtwA1dI3E8/yFWiGoOJEiYnT0tA2H31huetnY0A==" saltValue="hKP0VPWNN2xPSQYDfbiCUA==" spinCount="100000" sheet="1" objects="1" scenarios="1"/>
  <mergeCells count="1">
    <mergeCell ref="A1:E1"/>
  </mergeCells>
  <phoneticPr fontId="3" type="noConversion"/>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N1274"/>
  <sheetViews>
    <sheetView zoomScaleNormal="100" workbookViewId="0">
      <selection activeCell="G19" sqref="G19"/>
    </sheetView>
  </sheetViews>
  <sheetFormatPr baseColWidth="10" defaultColWidth="11.42578125" defaultRowHeight="15" x14ac:dyDescent="0.25"/>
  <cols>
    <col min="1" max="1" width="3.7109375" style="11" customWidth="1"/>
    <col min="2" max="2" width="5.28515625" style="26" customWidth="1"/>
    <col min="3" max="3" width="32.5703125" style="26" customWidth="1"/>
    <col min="4" max="4" width="18.42578125" style="26" customWidth="1"/>
    <col min="5" max="5" width="37.28515625" style="26" customWidth="1"/>
    <col min="6" max="8" width="15.28515625" style="26" customWidth="1"/>
    <col min="9" max="9" width="19.42578125" style="26" customWidth="1"/>
    <col min="10" max="11" width="11.140625" style="26" customWidth="1"/>
    <col min="12" max="12" width="16.7109375" style="26" customWidth="1"/>
    <col min="13" max="13" width="14.28515625" style="26" customWidth="1"/>
    <col min="14" max="16" width="11.140625" style="26" customWidth="1"/>
    <col min="17" max="17" width="11.140625" style="27" customWidth="1"/>
    <col min="18" max="32" width="11.140625" style="26" customWidth="1"/>
    <col min="33" max="33" width="11.140625" style="27" customWidth="1"/>
    <col min="34" max="52" width="11.140625" style="26" customWidth="1"/>
    <col min="53" max="16384" width="11.42578125" style="26"/>
  </cols>
  <sheetData>
    <row r="1" spans="1:33" ht="18" customHeight="1" x14ac:dyDescent="0.25"/>
    <row r="2" spans="1:33" ht="18" customHeight="1" x14ac:dyDescent="0.25"/>
    <row r="3" spans="1:33" ht="18" customHeight="1" x14ac:dyDescent="0.25"/>
    <row r="4" spans="1:33" s="29" customFormat="1" ht="18" customHeight="1" x14ac:dyDescent="0.35">
      <c r="A4" s="105" t="s">
        <v>15</v>
      </c>
      <c r="B4" s="109" t="s">
        <v>4</v>
      </c>
      <c r="C4" s="30"/>
      <c r="D4" s="30"/>
      <c r="E4" s="30"/>
      <c r="F4" s="30"/>
      <c r="G4" s="30"/>
      <c r="H4" s="30"/>
      <c r="I4" s="30"/>
      <c r="J4" s="30"/>
      <c r="K4" s="30"/>
      <c r="L4" s="30"/>
      <c r="M4" s="30"/>
      <c r="N4" s="30"/>
      <c r="O4" s="30"/>
      <c r="P4" s="30"/>
      <c r="Q4" s="30"/>
      <c r="AG4" s="84"/>
    </row>
    <row r="5" spans="1:33" ht="18" customHeight="1" x14ac:dyDescent="0.25"/>
    <row r="6" spans="1:33" ht="18" customHeight="1" x14ac:dyDescent="0.25">
      <c r="C6" s="211" t="s">
        <v>232</v>
      </c>
      <c r="D6" s="262" t="str">
        <f>IF(ISTEXT('1.Datos generales municipio'!D10),'1.Datos generales municipio'!D10,"")</f>
        <v/>
      </c>
      <c r="E6" s="263"/>
      <c r="G6" s="211" t="s">
        <v>1313</v>
      </c>
      <c r="H6" s="429">
        <f>'1.Datos generales municipio'!D13</f>
        <v>0</v>
      </c>
    </row>
    <row r="7" spans="1:33" ht="18" customHeight="1" x14ac:dyDescent="0.25">
      <c r="C7" s="11"/>
      <c r="D7" s="11"/>
      <c r="E7" s="11"/>
      <c r="F7" s="11"/>
      <c r="G7" s="11"/>
    </row>
    <row r="8" spans="1:33" ht="18" customHeight="1" x14ac:dyDescent="0.25">
      <c r="C8" s="211" t="s">
        <v>5</v>
      </c>
      <c r="D8" s="31" t="str">
        <f>IF(ISNUMBER('1.Datos generales municipio'!F7),'1.Datos generales municipio'!F7,"")</f>
        <v/>
      </c>
      <c r="E8" s="11"/>
      <c r="F8" s="11"/>
      <c r="G8" s="211" t="s">
        <v>1314</v>
      </c>
      <c r="H8" s="430">
        <f>'1.Datos generales municipio'!H13</f>
        <v>0</v>
      </c>
    </row>
    <row r="9" spans="1:33" ht="18" customHeight="1" x14ac:dyDescent="0.25">
      <c r="C9" s="11"/>
      <c r="D9" s="11"/>
      <c r="E9" s="11"/>
      <c r="F9" s="11"/>
      <c r="G9" s="11"/>
    </row>
    <row r="10" spans="1:33" ht="18" customHeight="1" x14ac:dyDescent="0.25">
      <c r="C10" s="211" t="s">
        <v>1312</v>
      </c>
      <c r="D10" s="31" t="str">
        <f>IF(ISTEXT('1.Datos generales municipio'!N10),'1.Datos generales municipio'!N10,"")</f>
        <v/>
      </c>
      <c r="E10" s="11"/>
      <c r="F10" s="11"/>
      <c r="G10" s="11"/>
    </row>
    <row r="11" spans="1:33" ht="18" customHeight="1" x14ac:dyDescent="0.25">
      <c r="C11" s="11"/>
      <c r="D11" s="11"/>
      <c r="E11" s="11"/>
      <c r="F11" s="11"/>
      <c r="G11" s="11"/>
    </row>
    <row r="12" spans="1:33" ht="18" customHeight="1" x14ac:dyDescent="0.25">
      <c r="C12" s="208" t="s">
        <v>167</v>
      </c>
      <c r="D12" s="11"/>
      <c r="E12" s="427" t="s">
        <v>1312</v>
      </c>
      <c r="G12" s="209" t="s">
        <v>644</v>
      </c>
      <c r="H12" s="210"/>
    </row>
    <row r="13" spans="1:33" ht="18" customHeight="1" x14ac:dyDescent="0.25">
      <c r="C13" s="32">
        <v>2022</v>
      </c>
      <c r="D13" s="11"/>
      <c r="E13" s="363" t="s">
        <v>1261</v>
      </c>
      <c r="G13" s="21" t="s">
        <v>645</v>
      </c>
      <c r="H13" s="21">
        <v>28</v>
      </c>
    </row>
    <row r="14" spans="1:33" ht="18" customHeight="1" x14ac:dyDescent="0.25">
      <c r="C14" s="32">
        <v>2021</v>
      </c>
      <c r="D14" s="11"/>
      <c r="E14" s="363" t="s">
        <v>1262</v>
      </c>
      <c r="G14" s="21" t="s">
        <v>646</v>
      </c>
      <c r="H14" s="21">
        <v>265</v>
      </c>
    </row>
    <row r="15" spans="1:33" ht="18" customHeight="1" x14ac:dyDescent="0.25">
      <c r="C15" s="32">
        <v>2020</v>
      </c>
      <c r="D15" s="11"/>
      <c r="E15" s="363" t="s">
        <v>1263</v>
      </c>
    </row>
    <row r="16" spans="1:33" ht="18" customHeight="1" x14ac:dyDescent="0.25">
      <c r="C16" s="32">
        <v>2019</v>
      </c>
      <c r="D16" s="11"/>
      <c r="E16" s="363" t="s">
        <v>1264</v>
      </c>
    </row>
    <row r="17" spans="3:5" ht="18" customHeight="1" x14ac:dyDescent="0.25">
      <c r="C17" s="32">
        <v>2018</v>
      </c>
      <c r="D17" s="11"/>
      <c r="E17" s="363" t="s">
        <v>1265</v>
      </c>
    </row>
    <row r="18" spans="3:5" ht="18" customHeight="1" x14ac:dyDescent="0.25">
      <c r="C18" s="32">
        <v>2017</v>
      </c>
      <c r="D18" s="11"/>
      <c r="E18" s="363" t="s">
        <v>1266</v>
      </c>
    </row>
    <row r="19" spans="3:5" ht="18" customHeight="1" x14ac:dyDescent="0.25">
      <c r="C19" s="32">
        <v>2016</v>
      </c>
      <c r="D19" s="11"/>
      <c r="E19" s="363" t="s">
        <v>1267</v>
      </c>
    </row>
    <row r="20" spans="3:5" ht="18" customHeight="1" x14ac:dyDescent="0.25">
      <c r="C20" s="32">
        <v>2015</v>
      </c>
      <c r="D20" s="11"/>
      <c r="E20" s="363" t="s">
        <v>1268</v>
      </c>
    </row>
    <row r="21" spans="3:5" ht="18" customHeight="1" x14ac:dyDescent="0.25">
      <c r="C21" s="32">
        <v>2014</v>
      </c>
      <c r="D21" s="11"/>
      <c r="E21" s="363" t="s">
        <v>1269</v>
      </c>
    </row>
    <row r="22" spans="3:5" ht="18" customHeight="1" x14ac:dyDescent="0.25">
      <c r="C22" s="32">
        <v>2013</v>
      </c>
      <c r="D22" s="11"/>
      <c r="E22" s="363" t="s">
        <v>1270</v>
      </c>
    </row>
    <row r="23" spans="3:5" ht="18" customHeight="1" x14ac:dyDescent="0.25">
      <c r="C23" s="32">
        <v>2012</v>
      </c>
      <c r="D23" s="11"/>
      <c r="E23" s="363" t="s">
        <v>1271</v>
      </c>
    </row>
    <row r="24" spans="3:5" ht="18" customHeight="1" x14ac:dyDescent="0.25">
      <c r="C24" s="32">
        <v>2011</v>
      </c>
      <c r="D24" s="11"/>
      <c r="E24" s="363" t="s">
        <v>1272</v>
      </c>
    </row>
    <row r="25" spans="3:5" ht="18" customHeight="1" x14ac:dyDescent="0.25">
      <c r="C25" s="32">
        <v>2010</v>
      </c>
      <c r="D25" s="11"/>
      <c r="E25" s="363" t="s">
        <v>1273</v>
      </c>
    </row>
    <row r="26" spans="3:5" ht="18" customHeight="1" x14ac:dyDescent="0.25">
      <c r="C26" s="32">
        <v>2009</v>
      </c>
      <c r="D26" s="11"/>
      <c r="E26" s="363" t="s">
        <v>1274</v>
      </c>
    </row>
    <row r="27" spans="3:5" ht="18" customHeight="1" x14ac:dyDescent="0.25">
      <c r="C27" s="32">
        <v>2008</v>
      </c>
      <c r="D27" s="11"/>
      <c r="E27" s="363" t="s">
        <v>1275</v>
      </c>
    </row>
    <row r="28" spans="3:5" ht="18" customHeight="1" x14ac:dyDescent="0.25">
      <c r="C28" s="36">
        <v>2007</v>
      </c>
      <c r="D28" s="11"/>
      <c r="E28" s="363" t="s">
        <v>1276</v>
      </c>
    </row>
    <row r="29" spans="3:5" ht="18" customHeight="1" x14ac:dyDescent="0.25">
      <c r="D29" s="11"/>
      <c r="E29" s="363" t="s">
        <v>1277</v>
      </c>
    </row>
    <row r="30" spans="3:5" ht="18" customHeight="1" x14ac:dyDescent="0.25">
      <c r="D30" s="11"/>
      <c r="E30" s="363" t="s">
        <v>1278</v>
      </c>
    </row>
    <row r="31" spans="3:5" ht="18" customHeight="1" x14ac:dyDescent="0.25">
      <c r="D31" s="11"/>
      <c r="E31" s="363" t="s">
        <v>1279</v>
      </c>
    </row>
    <row r="32" spans="3:5" ht="18" customHeight="1" x14ac:dyDescent="0.25">
      <c r="D32" s="11"/>
      <c r="E32" s="363" t="s">
        <v>1280</v>
      </c>
    </row>
    <row r="33" spans="4:5" ht="18" customHeight="1" x14ac:dyDescent="0.25">
      <c r="D33" s="11"/>
      <c r="E33" s="363" t="s">
        <v>1281</v>
      </c>
    </row>
    <row r="34" spans="4:5" ht="18" customHeight="1" x14ac:dyDescent="0.25">
      <c r="E34" s="363" t="s">
        <v>1282</v>
      </c>
    </row>
    <row r="35" spans="4:5" ht="18" customHeight="1" x14ac:dyDescent="0.25">
      <c r="E35" s="363" t="s">
        <v>1283</v>
      </c>
    </row>
    <row r="36" spans="4:5" ht="18" customHeight="1" x14ac:dyDescent="0.25">
      <c r="E36" s="363" t="s">
        <v>1284</v>
      </c>
    </row>
    <row r="37" spans="4:5" ht="18" customHeight="1" x14ac:dyDescent="0.25">
      <c r="E37" s="363" t="s">
        <v>1285</v>
      </c>
    </row>
    <row r="38" spans="4:5" ht="18" customHeight="1" x14ac:dyDescent="0.25">
      <c r="E38" s="363" t="s">
        <v>1286</v>
      </c>
    </row>
    <row r="39" spans="4:5" ht="18" customHeight="1" x14ac:dyDescent="0.25">
      <c r="E39" s="363" t="s">
        <v>1287</v>
      </c>
    </row>
    <row r="40" spans="4:5" ht="18" customHeight="1" x14ac:dyDescent="0.25">
      <c r="E40" s="363" t="s">
        <v>1288</v>
      </c>
    </row>
    <row r="41" spans="4:5" ht="18" customHeight="1" x14ac:dyDescent="0.25">
      <c r="E41" s="363" t="s">
        <v>1289</v>
      </c>
    </row>
    <row r="42" spans="4:5" ht="18" customHeight="1" x14ac:dyDescent="0.25">
      <c r="E42" s="363" t="s">
        <v>1290</v>
      </c>
    </row>
    <row r="43" spans="4:5" ht="18" customHeight="1" x14ac:dyDescent="0.25">
      <c r="E43" s="363" t="s">
        <v>1291</v>
      </c>
    </row>
    <row r="44" spans="4:5" ht="18" customHeight="1" x14ac:dyDescent="0.25">
      <c r="E44" s="363" t="s">
        <v>1292</v>
      </c>
    </row>
    <row r="45" spans="4:5" ht="18" customHeight="1" x14ac:dyDescent="0.25">
      <c r="E45" s="363" t="s">
        <v>1293</v>
      </c>
    </row>
    <row r="46" spans="4:5" ht="18" customHeight="1" x14ac:dyDescent="0.25">
      <c r="E46" s="363" t="s">
        <v>1294</v>
      </c>
    </row>
    <row r="47" spans="4:5" ht="18" customHeight="1" x14ac:dyDescent="0.25">
      <c r="E47" s="363" t="s">
        <v>1295</v>
      </c>
    </row>
    <row r="48" spans="4:5" ht="18" customHeight="1" x14ac:dyDescent="0.25">
      <c r="E48" s="363" t="s">
        <v>1296</v>
      </c>
    </row>
    <row r="49" spans="5:5" ht="18" customHeight="1" x14ac:dyDescent="0.25">
      <c r="E49" s="363" t="s">
        <v>1297</v>
      </c>
    </row>
    <row r="50" spans="5:5" ht="18" customHeight="1" x14ac:dyDescent="0.25">
      <c r="E50" s="363" t="s">
        <v>1298</v>
      </c>
    </row>
    <row r="51" spans="5:5" ht="18" customHeight="1" x14ac:dyDescent="0.25">
      <c r="E51" s="363" t="s">
        <v>1299</v>
      </c>
    </row>
    <row r="52" spans="5:5" ht="18" customHeight="1" x14ac:dyDescent="0.25">
      <c r="E52" s="363" t="s">
        <v>1300</v>
      </c>
    </row>
    <row r="53" spans="5:5" ht="18" customHeight="1" x14ac:dyDescent="0.25">
      <c r="E53" s="363" t="s">
        <v>1301</v>
      </c>
    </row>
    <row r="54" spans="5:5" ht="18" customHeight="1" x14ac:dyDescent="0.25">
      <c r="E54" s="363" t="s">
        <v>1302</v>
      </c>
    </row>
    <row r="55" spans="5:5" ht="18" customHeight="1" x14ac:dyDescent="0.25">
      <c r="E55" s="363" t="s">
        <v>1303</v>
      </c>
    </row>
    <row r="56" spans="5:5" ht="18" customHeight="1" x14ac:dyDescent="0.25">
      <c r="E56" s="363" t="s">
        <v>1304</v>
      </c>
    </row>
    <row r="57" spans="5:5" ht="18" customHeight="1" x14ac:dyDescent="0.25">
      <c r="E57" s="363" t="s">
        <v>1305</v>
      </c>
    </row>
    <row r="58" spans="5:5" ht="18" customHeight="1" x14ac:dyDescent="0.25">
      <c r="E58" s="363" t="s">
        <v>1306</v>
      </c>
    </row>
    <row r="59" spans="5:5" ht="18" customHeight="1" x14ac:dyDescent="0.25">
      <c r="E59" s="363" t="s">
        <v>1307</v>
      </c>
    </row>
    <row r="60" spans="5:5" ht="18" customHeight="1" x14ac:dyDescent="0.25">
      <c r="E60" s="363" t="s">
        <v>1308</v>
      </c>
    </row>
    <row r="61" spans="5:5" ht="18" customHeight="1" x14ac:dyDescent="0.25">
      <c r="E61" s="363" t="s">
        <v>1309</v>
      </c>
    </row>
    <row r="62" spans="5:5" ht="18" customHeight="1" x14ac:dyDescent="0.25">
      <c r="E62" s="363" t="s">
        <v>1310</v>
      </c>
    </row>
    <row r="63" spans="5:5" ht="18" customHeight="1" x14ac:dyDescent="0.25">
      <c r="E63" s="428" t="s">
        <v>1311</v>
      </c>
    </row>
    <row r="64" spans="5:5" ht="18" customHeight="1" x14ac:dyDescent="0.25"/>
    <row r="65" spans="1:53" ht="18" customHeight="1" x14ac:dyDescent="0.25"/>
    <row r="66" spans="1:53" ht="18" customHeight="1" x14ac:dyDescent="0.25"/>
    <row r="67" spans="1:53" s="29" customFormat="1" ht="18" customHeight="1" x14ac:dyDescent="0.35">
      <c r="A67" s="105" t="s">
        <v>16</v>
      </c>
      <c r="B67" s="109" t="s">
        <v>660</v>
      </c>
      <c r="C67" s="30"/>
      <c r="D67" s="30"/>
      <c r="E67" s="30"/>
      <c r="F67" s="30"/>
      <c r="G67" s="30"/>
      <c r="H67" s="30"/>
      <c r="I67" s="30"/>
      <c r="J67" s="30"/>
      <c r="K67" s="30"/>
      <c r="L67" s="30"/>
      <c r="M67" s="30"/>
      <c r="AG67" s="84"/>
    </row>
    <row r="68" spans="1:53" ht="18" customHeight="1" x14ac:dyDescent="0.25"/>
    <row r="69" spans="1:53" ht="18" customHeight="1" x14ac:dyDescent="0.25">
      <c r="D69" s="184" t="s">
        <v>839</v>
      </c>
      <c r="E69" s="184" t="s">
        <v>840</v>
      </c>
      <c r="F69" s="184" t="s">
        <v>841</v>
      </c>
      <c r="G69" s="184" t="s">
        <v>842</v>
      </c>
    </row>
    <row r="70" spans="1:53" ht="18" customHeight="1" x14ac:dyDescent="0.25">
      <c r="B70" s="26">
        <v>1</v>
      </c>
      <c r="C70" s="134" t="s">
        <v>845</v>
      </c>
      <c r="D70" s="185">
        <f>L154</f>
        <v>0</v>
      </c>
      <c r="E70" s="185">
        <f t="shared" ref="E70:G70" si="0">M154</f>
        <v>0</v>
      </c>
      <c r="F70" s="185">
        <f t="shared" si="0"/>
        <v>0</v>
      </c>
      <c r="G70" s="185">
        <f t="shared" si="0"/>
        <v>0</v>
      </c>
      <c r="J70" s="38"/>
      <c r="K70" s="38"/>
      <c r="AG70" s="26"/>
      <c r="AH70" s="27"/>
    </row>
    <row r="71" spans="1:53" s="87" customFormat="1" ht="18" customHeight="1" x14ac:dyDescent="0.25">
      <c r="A71" s="11"/>
      <c r="B71" s="26"/>
      <c r="C71" s="26"/>
      <c r="D71" s="26"/>
      <c r="E71" s="26"/>
      <c r="F71" s="26"/>
      <c r="G71" s="183">
        <f>D70+E70*$H$13/1000+F70*$H$14/1000</f>
        <v>0</v>
      </c>
      <c r="H71" s="26"/>
      <c r="I71" s="26"/>
      <c r="J71" s="26"/>
      <c r="K71" s="26"/>
      <c r="L71" s="26"/>
      <c r="M71" s="26"/>
      <c r="N71" s="26"/>
      <c r="O71" s="26"/>
      <c r="W71" s="26"/>
      <c r="X71" s="26"/>
      <c r="Y71" s="26"/>
      <c r="Z71" s="26"/>
      <c r="AA71" s="26"/>
      <c r="AB71" s="26"/>
      <c r="AC71" s="26"/>
      <c r="AD71" s="26"/>
      <c r="AE71" s="26"/>
      <c r="AF71" s="26"/>
      <c r="AG71" s="27"/>
      <c r="AH71" s="26"/>
      <c r="AI71" s="26"/>
      <c r="AJ71" s="26"/>
      <c r="AK71" s="26"/>
      <c r="AL71" s="26"/>
      <c r="AM71" s="26"/>
      <c r="AN71" s="26"/>
      <c r="AO71" s="26"/>
      <c r="AP71" s="26"/>
      <c r="AQ71" s="26"/>
      <c r="AR71" s="26"/>
      <c r="AS71" s="26"/>
      <c r="AT71" s="26"/>
      <c r="AU71" s="26"/>
      <c r="AV71" s="26"/>
      <c r="AW71" s="26"/>
      <c r="AX71" s="26"/>
      <c r="AY71" s="26"/>
      <c r="AZ71" s="26"/>
      <c r="BA71" s="26"/>
    </row>
    <row r="72" spans="1:53" ht="18" customHeight="1" x14ac:dyDescent="0.25">
      <c r="B72" s="120" t="s">
        <v>762</v>
      </c>
      <c r="C72" s="88"/>
      <c r="D72" s="87"/>
      <c r="F72" s="87"/>
      <c r="G72" s="87"/>
      <c r="H72" s="87"/>
      <c r="J72" s="87"/>
      <c r="K72" s="89"/>
      <c r="L72" s="89"/>
      <c r="M72" s="89"/>
      <c r="N72" s="89"/>
      <c r="O72" s="89"/>
      <c r="W72" s="89"/>
      <c r="X72" s="89"/>
      <c r="Y72" s="89"/>
      <c r="Z72" s="89"/>
      <c r="AA72" s="89"/>
      <c r="AB72" s="89"/>
      <c r="AC72" s="87"/>
      <c r="AD72" s="87"/>
      <c r="AE72" s="87"/>
      <c r="AF72" s="87"/>
      <c r="AG72" s="87"/>
      <c r="AH72" s="87"/>
      <c r="AI72" s="89"/>
      <c r="AJ72" s="89"/>
      <c r="AK72" s="89"/>
      <c r="AL72" s="89"/>
      <c r="AM72" s="89"/>
      <c r="AN72" s="89"/>
      <c r="AP72" s="87"/>
      <c r="AQ72" s="87"/>
      <c r="AR72" s="87"/>
      <c r="AS72" s="87"/>
      <c r="AT72" s="87"/>
      <c r="AU72" s="89"/>
      <c r="AV72" s="89"/>
      <c r="AW72" s="89"/>
      <c r="AX72" s="89"/>
      <c r="AY72" s="89"/>
      <c r="AZ72" s="89"/>
      <c r="BA72" s="87"/>
    </row>
    <row r="73" spans="1:53" ht="18" customHeight="1" x14ac:dyDescent="0.25">
      <c r="B73" s="120"/>
      <c r="C73" s="88"/>
      <c r="D73" s="87"/>
      <c r="F73" s="87"/>
      <c r="G73" s="87"/>
      <c r="H73" s="87"/>
      <c r="J73" s="87"/>
      <c r="K73" s="89"/>
      <c r="L73" s="89"/>
      <c r="M73" s="89"/>
      <c r="N73" s="89"/>
      <c r="O73" s="89"/>
      <c r="W73" s="89"/>
      <c r="X73" s="89"/>
      <c r="Y73" s="89"/>
      <c r="Z73" s="89"/>
      <c r="AA73" s="89"/>
      <c r="AB73" s="89"/>
      <c r="AC73" s="87"/>
      <c r="AD73" s="87"/>
      <c r="AE73" s="87"/>
      <c r="AF73" s="87"/>
      <c r="AG73" s="87"/>
      <c r="AH73" s="87"/>
      <c r="AI73" s="89"/>
      <c r="AJ73" s="89"/>
      <c r="AK73" s="89"/>
      <c r="AL73" s="89"/>
      <c r="AM73" s="89"/>
      <c r="AN73" s="89"/>
      <c r="AP73" s="87"/>
      <c r="AQ73" s="87"/>
      <c r="AR73" s="87"/>
      <c r="AS73" s="87"/>
      <c r="AT73" s="87"/>
      <c r="AU73" s="89"/>
      <c r="AV73" s="89"/>
      <c r="AW73" s="89"/>
      <c r="AX73" s="89"/>
      <c r="AY73" s="89"/>
      <c r="AZ73" s="89"/>
      <c r="BA73" s="87"/>
    </row>
    <row r="74" spans="1:53" ht="18" customHeight="1" x14ac:dyDescent="0.25">
      <c r="B74" s="120"/>
      <c r="D74" s="87" t="s">
        <v>890</v>
      </c>
      <c r="F74" s="87"/>
      <c r="G74" s="87"/>
      <c r="H74" s="87"/>
      <c r="J74" s="87"/>
      <c r="K74" s="89"/>
      <c r="L74" s="89"/>
      <c r="M74" s="89"/>
      <c r="N74" s="89"/>
      <c r="O74" s="89"/>
      <c r="W74" s="89"/>
      <c r="X74" s="89"/>
      <c r="Y74" s="89"/>
      <c r="Z74" s="89"/>
      <c r="AA74" s="89"/>
      <c r="AB74" s="89"/>
      <c r="AC74" s="87"/>
      <c r="AD74" s="87"/>
      <c r="AE74" s="87"/>
      <c r="AF74" s="87"/>
      <c r="AG74" s="87"/>
      <c r="AH74" s="87"/>
      <c r="AI74" s="89"/>
      <c r="AJ74" s="89"/>
      <c r="AK74" s="89"/>
      <c r="AL74" s="89"/>
      <c r="AM74" s="89"/>
      <c r="AN74" s="89"/>
      <c r="AP74" s="87"/>
      <c r="AQ74" s="87"/>
      <c r="AR74" s="87"/>
      <c r="AS74" s="87"/>
      <c r="AT74" s="87"/>
      <c r="AU74" s="89"/>
      <c r="AV74" s="89"/>
      <c r="AW74" s="89"/>
      <c r="AX74" s="89"/>
      <c r="AY74" s="89"/>
      <c r="AZ74" s="89"/>
      <c r="BA74" s="87"/>
    </row>
    <row r="75" spans="1:53" ht="18" customHeight="1" x14ac:dyDescent="0.25">
      <c r="A75" s="26"/>
      <c r="B75" s="87"/>
      <c r="C75" s="85"/>
      <c r="D75" s="87"/>
      <c r="F75" s="717">
        <v>2007</v>
      </c>
      <c r="G75" s="717">
        <v>2007</v>
      </c>
      <c r="H75" s="717">
        <v>2007</v>
      </c>
      <c r="I75" s="717">
        <v>2008</v>
      </c>
      <c r="J75" s="717">
        <v>2008</v>
      </c>
      <c r="K75" s="717">
        <v>2008</v>
      </c>
      <c r="L75" s="717">
        <v>2009</v>
      </c>
      <c r="M75" s="717">
        <v>2009</v>
      </c>
      <c r="N75" s="717">
        <v>2009</v>
      </c>
      <c r="O75" s="717">
        <v>2010</v>
      </c>
      <c r="P75" s="717">
        <v>2010</v>
      </c>
      <c r="Q75" s="717">
        <v>2010</v>
      </c>
      <c r="R75" s="717">
        <v>2011</v>
      </c>
      <c r="S75" s="717">
        <v>2011</v>
      </c>
      <c r="T75" s="717">
        <v>2011</v>
      </c>
      <c r="U75" s="717">
        <v>2012</v>
      </c>
      <c r="V75" s="717">
        <v>2012</v>
      </c>
      <c r="W75" s="717">
        <v>2012</v>
      </c>
      <c r="X75" s="717">
        <v>2013</v>
      </c>
      <c r="Y75" s="717">
        <v>2013</v>
      </c>
      <c r="Z75" s="717">
        <v>2013</v>
      </c>
      <c r="AA75" s="717">
        <v>2014</v>
      </c>
      <c r="AB75" s="717">
        <v>2014</v>
      </c>
      <c r="AC75" s="717">
        <v>2014</v>
      </c>
      <c r="AD75" s="717">
        <v>2015</v>
      </c>
      <c r="AE75" s="717">
        <v>2015</v>
      </c>
      <c r="AF75" s="717">
        <v>2015</v>
      </c>
      <c r="AG75" s="717">
        <v>2016</v>
      </c>
      <c r="AH75" s="717">
        <v>2016</v>
      </c>
      <c r="AI75" s="717">
        <v>2016</v>
      </c>
      <c r="AJ75" s="717">
        <v>2017</v>
      </c>
      <c r="AK75" s="717">
        <v>2017</v>
      </c>
      <c r="AL75" s="717">
        <v>2017</v>
      </c>
      <c r="AM75" s="717">
        <v>2018</v>
      </c>
      <c r="AN75" s="717">
        <v>2018</v>
      </c>
      <c r="AO75" s="717">
        <v>2018</v>
      </c>
      <c r="AP75" s="717">
        <v>2019</v>
      </c>
      <c r="AQ75" s="717">
        <v>2019</v>
      </c>
      <c r="AR75" s="717">
        <v>2019</v>
      </c>
      <c r="AS75" s="717">
        <v>2020</v>
      </c>
      <c r="AT75" s="717">
        <v>2020</v>
      </c>
      <c r="AU75" s="717">
        <v>2020</v>
      </c>
      <c r="AV75" s="717">
        <v>2021</v>
      </c>
      <c r="AW75" s="717">
        <v>2021</v>
      </c>
      <c r="AX75" s="717">
        <v>2021</v>
      </c>
      <c r="AY75" s="717">
        <v>2022</v>
      </c>
      <c r="AZ75" s="717">
        <v>2022</v>
      </c>
      <c r="BA75" s="717">
        <v>2022</v>
      </c>
    </row>
    <row r="76" spans="1:53" ht="18" customHeight="1" x14ac:dyDescent="0.25">
      <c r="B76" s="87"/>
      <c r="C76" s="87"/>
      <c r="D76" s="87"/>
      <c r="F76" s="717" t="s">
        <v>640</v>
      </c>
      <c r="G76" s="717" t="s">
        <v>641</v>
      </c>
      <c r="H76" s="717" t="s">
        <v>642</v>
      </c>
      <c r="I76" s="717" t="s">
        <v>640</v>
      </c>
      <c r="J76" s="717" t="s">
        <v>641</v>
      </c>
      <c r="K76" s="717" t="s">
        <v>642</v>
      </c>
      <c r="L76" s="717" t="s">
        <v>640</v>
      </c>
      <c r="M76" s="717" t="s">
        <v>641</v>
      </c>
      <c r="N76" s="717" t="s">
        <v>642</v>
      </c>
      <c r="O76" s="717" t="s">
        <v>640</v>
      </c>
      <c r="P76" s="717" t="s">
        <v>641</v>
      </c>
      <c r="Q76" s="717" t="s">
        <v>642</v>
      </c>
      <c r="R76" s="717" t="s">
        <v>640</v>
      </c>
      <c r="S76" s="717" t="s">
        <v>641</v>
      </c>
      <c r="T76" s="717" t="s">
        <v>642</v>
      </c>
      <c r="U76" s="717" t="s">
        <v>640</v>
      </c>
      <c r="V76" s="717" t="s">
        <v>641</v>
      </c>
      <c r="W76" s="717" t="s">
        <v>642</v>
      </c>
      <c r="X76" s="717" t="s">
        <v>640</v>
      </c>
      <c r="Y76" s="717" t="s">
        <v>641</v>
      </c>
      <c r="Z76" s="717" t="s">
        <v>642</v>
      </c>
      <c r="AA76" s="717" t="s">
        <v>640</v>
      </c>
      <c r="AB76" s="717" t="s">
        <v>641</v>
      </c>
      <c r="AC76" s="717" t="s">
        <v>642</v>
      </c>
      <c r="AD76" s="717" t="s">
        <v>640</v>
      </c>
      <c r="AE76" s="717" t="s">
        <v>641</v>
      </c>
      <c r="AF76" s="717" t="s">
        <v>642</v>
      </c>
      <c r="AG76" s="717" t="s">
        <v>640</v>
      </c>
      <c r="AH76" s="717" t="s">
        <v>641</v>
      </c>
      <c r="AI76" s="717" t="s">
        <v>642</v>
      </c>
      <c r="AJ76" s="717" t="s">
        <v>640</v>
      </c>
      <c r="AK76" s="717" t="s">
        <v>641</v>
      </c>
      <c r="AL76" s="717" t="s">
        <v>642</v>
      </c>
      <c r="AM76" s="717" t="s">
        <v>640</v>
      </c>
      <c r="AN76" s="717" t="s">
        <v>641</v>
      </c>
      <c r="AO76" s="717" t="s">
        <v>642</v>
      </c>
      <c r="AP76" s="717" t="s">
        <v>640</v>
      </c>
      <c r="AQ76" s="717" t="s">
        <v>641</v>
      </c>
      <c r="AR76" s="717" t="s">
        <v>642</v>
      </c>
      <c r="AS76" s="717" t="s">
        <v>640</v>
      </c>
      <c r="AT76" s="717" t="s">
        <v>641</v>
      </c>
      <c r="AU76" s="717" t="s">
        <v>642</v>
      </c>
      <c r="AV76" s="717" t="s">
        <v>640</v>
      </c>
      <c r="AW76" s="717" t="s">
        <v>641</v>
      </c>
      <c r="AX76" s="717" t="s">
        <v>642</v>
      </c>
      <c r="AY76" s="717" t="s">
        <v>640</v>
      </c>
      <c r="AZ76" s="717" t="s">
        <v>641</v>
      </c>
      <c r="BA76" s="717" t="s">
        <v>642</v>
      </c>
    </row>
    <row r="77" spans="1:53" ht="18" customHeight="1" x14ac:dyDescent="0.25">
      <c r="B77" s="87"/>
      <c r="C77" s="87"/>
      <c r="D77" s="87"/>
      <c r="F77" s="718" t="str">
        <f>F75&amp;F76</f>
        <v>2007CO2 (kg/ud)</v>
      </c>
      <c r="G77" s="718" t="str">
        <f t="shared" ref="G77:BA77" si="1">G75&amp;G76</f>
        <v>2007CH4 (g/ud)</v>
      </c>
      <c r="H77" s="718" t="str">
        <f t="shared" si="1"/>
        <v>2007N2O (g/ud)</v>
      </c>
      <c r="I77" s="718" t="str">
        <f t="shared" si="1"/>
        <v>2008CO2 (kg/ud)</v>
      </c>
      <c r="J77" s="718" t="str">
        <f t="shared" si="1"/>
        <v>2008CH4 (g/ud)</v>
      </c>
      <c r="K77" s="718" t="str">
        <f t="shared" si="1"/>
        <v>2008N2O (g/ud)</v>
      </c>
      <c r="L77" s="718" t="str">
        <f t="shared" si="1"/>
        <v>2009CO2 (kg/ud)</v>
      </c>
      <c r="M77" s="718" t="str">
        <f t="shared" si="1"/>
        <v>2009CH4 (g/ud)</v>
      </c>
      <c r="N77" s="718" t="str">
        <f t="shared" si="1"/>
        <v>2009N2O (g/ud)</v>
      </c>
      <c r="O77" s="718" t="str">
        <f t="shared" si="1"/>
        <v>2010CO2 (kg/ud)</v>
      </c>
      <c r="P77" s="718" t="str">
        <f t="shared" si="1"/>
        <v>2010CH4 (g/ud)</v>
      </c>
      <c r="Q77" s="718" t="str">
        <f t="shared" si="1"/>
        <v>2010N2O (g/ud)</v>
      </c>
      <c r="R77" s="718" t="str">
        <f t="shared" si="1"/>
        <v>2011CO2 (kg/ud)</v>
      </c>
      <c r="S77" s="718" t="str">
        <f t="shared" si="1"/>
        <v>2011CH4 (g/ud)</v>
      </c>
      <c r="T77" s="718" t="str">
        <f t="shared" si="1"/>
        <v>2011N2O (g/ud)</v>
      </c>
      <c r="U77" s="718" t="str">
        <f t="shared" si="1"/>
        <v>2012CO2 (kg/ud)</v>
      </c>
      <c r="V77" s="718" t="str">
        <f t="shared" si="1"/>
        <v>2012CH4 (g/ud)</v>
      </c>
      <c r="W77" s="718" t="str">
        <f t="shared" si="1"/>
        <v>2012N2O (g/ud)</v>
      </c>
      <c r="X77" s="718" t="str">
        <f t="shared" si="1"/>
        <v>2013CO2 (kg/ud)</v>
      </c>
      <c r="Y77" s="718" t="str">
        <f t="shared" si="1"/>
        <v>2013CH4 (g/ud)</v>
      </c>
      <c r="Z77" s="718" t="str">
        <f t="shared" si="1"/>
        <v>2013N2O (g/ud)</v>
      </c>
      <c r="AA77" s="718" t="str">
        <f t="shared" si="1"/>
        <v>2014CO2 (kg/ud)</v>
      </c>
      <c r="AB77" s="718" t="str">
        <f t="shared" si="1"/>
        <v>2014CH4 (g/ud)</v>
      </c>
      <c r="AC77" s="718" t="str">
        <f t="shared" si="1"/>
        <v>2014N2O (g/ud)</v>
      </c>
      <c r="AD77" s="718" t="str">
        <f t="shared" si="1"/>
        <v>2015CO2 (kg/ud)</v>
      </c>
      <c r="AE77" s="718" t="str">
        <f t="shared" si="1"/>
        <v>2015CH4 (g/ud)</v>
      </c>
      <c r="AF77" s="718" t="str">
        <f t="shared" si="1"/>
        <v>2015N2O (g/ud)</v>
      </c>
      <c r="AG77" s="718" t="str">
        <f t="shared" si="1"/>
        <v>2016CO2 (kg/ud)</v>
      </c>
      <c r="AH77" s="718" t="str">
        <f t="shared" si="1"/>
        <v>2016CH4 (g/ud)</v>
      </c>
      <c r="AI77" s="718" t="str">
        <f t="shared" si="1"/>
        <v>2016N2O (g/ud)</v>
      </c>
      <c r="AJ77" s="718" t="str">
        <f t="shared" si="1"/>
        <v>2017CO2 (kg/ud)</v>
      </c>
      <c r="AK77" s="718" t="str">
        <f t="shared" si="1"/>
        <v>2017CH4 (g/ud)</v>
      </c>
      <c r="AL77" s="718" t="str">
        <f t="shared" si="1"/>
        <v>2017N2O (g/ud)</v>
      </c>
      <c r="AM77" s="718" t="str">
        <f t="shared" si="1"/>
        <v>2018CO2 (kg/ud)</v>
      </c>
      <c r="AN77" s="718" t="str">
        <f t="shared" si="1"/>
        <v>2018CH4 (g/ud)</v>
      </c>
      <c r="AO77" s="718" t="str">
        <f t="shared" si="1"/>
        <v>2018N2O (g/ud)</v>
      </c>
      <c r="AP77" s="718" t="str">
        <f t="shared" si="1"/>
        <v>2019CO2 (kg/ud)</v>
      </c>
      <c r="AQ77" s="718" t="str">
        <f t="shared" si="1"/>
        <v>2019CH4 (g/ud)</v>
      </c>
      <c r="AR77" s="718" t="str">
        <f t="shared" si="1"/>
        <v>2019N2O (g/ud)</v>
      </c>
      <c r="AS77" s="718" t="str">
        <f t="shared" si="1"/>
        <v>2020CO2 (kg/ud)</v>
      </c>
      <c r="AT77" s="718" t="str">
        <f t="shared" si="1"/>
        <v>2020CH4 (g/ud)</v>
      </c>
      <c r="AU77" s="718" t="str">
        <f t="shared" si="1"/>
        <v>2020N2O (g/ud)</v>
      </c>
      <c r="AV77" s="718" t="str">
        <f t="shared" si="1"/>
        <v>2021CO2 (kg/ud)</v>
      </c>
      <c r="AW77" s="718" t="str">
        <f t="shared" si="1"/>
        <v>2021CH4 (g/ud)</v>
      </c>
      <c r="AX77" s="718" t="str">
        <f t="shared" si="1"/>
        <v>2021N2O (g/ud)</v>
      </c>
      <c r="AY77" s="718" t="str">
        <f t="shared" si="1"/>
        <v>2022CO2 (kg/ud)</v>
      </c>
      <c r="AZ77" s="718" t="str">
        <f t="shared" si="1"/>
        <v>2022CH4 (g/ud)</v>
      </c>
      <c r="BA77" s="718" t="str">
        <f t="shared" si="1"/>
        <v>2022N2O (g/ud)</v>
      </c>
    </row>
    <row r="78" spans="1:53" ht="18" customHeight="1" x14ac:dyDescent="0.25">
      <c r="B78" s="39"/>
      <c r="C78" s="87"/>
      <c r="D78" s="87"/>
      <c r="E78" s="719" t="s">
        <v>218</v>
      </c>
      <c r="F78" s="288">
        <v>2.7050000000000001</v>
      </c>
      <c r="G78" s="288">
        <v>0.36499999999999999</v>
      </c>
      <c r="H78" s="288">
        <v>2.1999999999999999E-2</v>
      </c>
      <c r="I78" s="288">
        <v>2.7050000000000001</v>
      </c>
      <c r="J78" s="288">
        <v>0.36499999999999999</v>
      </c>
      <c r="K78" s="288">
        <v>2.1999999999999999E-2</v>
      </c>
      <c r="L78" s="288">
        <v>2.7050000000000001</v>
      </c>
      <c r="M78" s="288">
        <v>0.36499999999999999</v>
      </c>
      <c r="N78" s="288">
        <v>2.1999999999999999E-2</v>
      </c>
      <c r="O78" s="288">
        <v>2.7050000000000001</v>
      </c>
      <c r="P78" s="288">
        <v>0.36499999999999999</v>
      </c>
      <c r="Q78" s="288">
        <v>2.1999999999999999E-2</v>
      </c>
      <c r="R78" s="288">
        <v>2.7050000000000001</v>
      </c>
      <c r="S78" s="288">
        <v>0.36499999999999999</v>
      </c>
      <c r="T78" s="288">
        <v>2.1999999999999999E-2</v>
      </c>
      <c r="U78" s="288">
        <v>2.7050000000000001</v>
      </c>
      <c r="V78" s="288">
        <v>0.36499999999999999</v>
      </c>
      <c r="W78" s="288">
        <v>2.1999999999999999E-2</v>
      </c>
      <c r="X78" s="288">
        <v>2.7050000000000001</v>
      </c>
      <c r="Y78" s="288">
        <v>0.36499999999999999</v>
      </c>
      <c r="Z78" s="288">
        <v>2.1999999999999999E-2</v>
      </c>
      <c r="AA78" s="288">
        <v>2.7050000000000001</v>
      </c>
      <c r="AB78" s="288">
        <v>0.36499999999999999</v>
      </c>
      <c r="AC78" s="288">
        <v>2.1999999999999999E-2</v>
      </c>
      <c r="AD78" s="288">
        <v>2.7050000000000001</v>
      </c>
      <c r="AE78" s="288">
        <v>0.36499999999999999</v>
      </c>
      <c r="AF78" s="288">
        <v>2.1999999999999999E-2</v>
      </c>
      <c r="AG78" s="288">
        <v>2.7050000000000001</v>
      </c>
      <c r="AH78" s="288">
        <v>0.36499999999999999</v>
      </c>
      <c r="AI78" s="288">
        <v>2.1999999999999999E-2</v>
      </c>
      <c r="AJ78" s="288">
        <v>2.7050000000000001</v>
      </c>
      <c r="AK78" s="288">
        <v>0.36499999999999999</v>
      </c>
      <c r="AL78" s="288">
        <v>2.1999999999999999E-2</v>
      </c>
      <c r="AM78" s="288">
        <v>2.7050000000000001</v>
      </c>
      <c r="AN78" s="288">
        <v>0.36499999999999999</v>
      </c>
      <c r="AO78" s="288">
        <v>2.1999999999999999E-2</v>
      </c>
      <c r="AP78" s="288">
        <v>2.7050000000000001</v>
      </c>
      <c r="AQ78" s="288">
        <v>0.36499999999999999</v>
      </c>
      <c r="AR78" s="288">
        <v>2.1999999999999999E-2</v>
      </c>
      <c r="AS78" s="288">
        <v>2.7050000000000001</v>
      </c>
      <c r="AT78" s="288">
        <v>0.36499999999999999</v>
      </c>
      <c r="AU78" s="288">
        <v>2.1999999999999999E-2</v>
      </c>
      <c r="AV78" s="288">
        <v>2.7050000000000001</v>
      </c>
      <c r="AW78" s="288">
        <v>0.36499999999999999</v>
      </c>
      <c r="AX78" s="288">
        <v>2.1999999999999999E-2</v>
      </c>
      <c r="AY78" s="288">
        <v>2.7050000000000001</v>
      </c>
      <c r="AZ78" s="288">
        <v>0.36499999999999999</v>
      </c>
      <c r="BA78" s="288">
        <v>2.1999999999999999E-2</v>
      </c>
    </row>
    <row r="79" spans="1:53" ht="18" customHeight="1" x14ac:dyDescent="0.25">
      <c r="B79" s="39"/>
      <c r="C79" s="87"/>
      <c r="D79" s="87"/>
      <c r="E79" s="719" t="s">
        <v>517</v>
      </c>
      <c r="F79" s="288">
        <v>2.7050000000000001</v>
      </c>
      <c r="G79" s="288">
        <v>0.36499999999999999</v>
      </c>
      <c r="H79" s="288">
        <v>2.1999999999999999E-2</v>
      </c>
      <c r="I79" s="288">
        <v>2.7050000000000001</v>
      </c>
      <c r="J79" s="288">
        <v>0.36499999999999999</v>
      </c>
      <c r="K79" s="288">
        <v>2.1999999999999999E-2</v>
      </c>
      <c r="L79" s="288">
        <v>2.7050000000000001</v>
      </c>
      <c r="M79" s="288">
        <v>0.36499999999999999</v>
      </c>
      <c r="N79" s="288">
        <v>2.1999999999999999E-2</v>
      </c>
      <c r="O79" s="288">
        <v>2.7050000000000001</v>
      </c>
      <c r="P79" s="288">
        <v>0.36499999999999999</v>
      </c>
      <c r="Q79" s="288">
        <v>2.1999999999999999E-2</v>
      </c>
      <c r="R79" s="288">
        <v>2.7050000000000001</v>
      </c>
      <c r="S79" s="288">
        <v>0.36499999999999999</v>
      </c>
      <c r="T79" s="288">
        <v>2.1999999999999999E-2</v>
      </c>
      <c r="U79" s="288">
        <v>2.7050000000000001</v>
      </c>
      <c r="V79" s="288">
        <v>0.36499999999999999</v>
      </c>
      <c r="W79" s="288">
        <v>2.1999999999999999E-2</v>
      </c>
      <c r="X79" s="288">
        <v>2.7050000000000001</v>
      </c>
      <c r="Y79" s="288">
        <v>0.36499999999999999</v>
      </c>
      <c r="Z79" s="288">
        <v>2.1999999999999999E-2</v>
      </c>
      <c r="AA79" s="288">
        <v>2.7050000000000001</v>
      </c>
      <c r="AB79" s="288">
        <v>0.36499999999999999</v>
      </c>
      <c r="AC79" s="288">
        <v>2.1999999999999999E-2</v>
      </c>
      <c r="AD79" s="288">
        <v>2.7050000000000001</v>
      </c>
      <c r="AE79" s="288">
        <v>0.36499999999999999</v>
      </c>
      <c r="AF79" s="288">
        <v>2.1999999999999999E-2</v>
      </c>
      <c r="AG79" s="288">
        <v>2.7050000000000001</v>
      </c>
      <c r="AH79" s="288">
        <v>0.36499999999999999</v>
      </c>
      <c r="AI79" s="288">
        <v>2.1999999999999999E-2</v>
      </c>
      <c r="AJ79" s="288">
        <v>2.7050000000000001</v>
      </c>
      <c r="AK79" s="288">
        <v>0.36499999999999999</v>
      </c>
      <c r="AL79" s="288">
        <v>2.1999999999999999E-2</v>
      </c>
      <c r="AM79" s="288">
        <v>2.7050000000000001</v>
      </c>
      <c r="AN79" s="288">
        <v>0.36499999999999999</v>
      </c>
      <c r="AO79" s="288">
        <v>2.1999999999999999E-2</v>
      </c>
      <c r="AP79" s="288">
        <v>2.7050000000000001</v>
      </c>
      <c r="AQ79" s="288">
        <v>0.36499999999999999</v>
      </c>
      <c r="AR79" s="288">
        <v>2.1999999999999999E-2</v>
      </c>
      <c r="AS79" s="288">
        <v>2.7050000000000001</v>
      </c>
      <c r="AT79" s="288">
        <v>0.36499999999999999</v>
      </c>
      <c r="AU79" s="288">
        <v>2.1999999999999999E-2</v>
      </c>
      <c r="AV79" s="288">
        <v>2.7050000000000001</v>
      </c>
      <c r="AW79" s="288">
        <v>0.36499999999999999</v>
      </c>
      <c r="AX79" s="288">
        <v>2.1999999999999999E-2</v>
      </c>
      <c r="AY79" s="288">
        <v>2.7050000000000001</v>
      </c>
      <c r="AZ79" s="288">
        <v>0.36499999999999999</v>
      </c>
      <c r="BA79" s="288">
        <v>2.1999999999999999E-2</v>
      </c>
    </row>
    <row r="80" spans="1:53" ht="18" customHeight="1" x14ac:dyDescent="0.25">
      <c r="B80" s="39"/>
      <c r="C80" s="87"/>
      <c r="D80" s="87"/>
      <c r="E80" s="719" t="s">
        <v>906</v>
      </c>
      <c r="F80" s="288">
        <v>0.182</v>
      </c>
      <c r="G80" s="288">
        <v>1.6E-2</v>
      </c>
      <c r="H80" s="288">
        <v>0</v>
      </c>
      <c r="I80" s="288">
        <v>0.183</v>
      </c>
      <c r="J80" s="288">
        <v>1.6E-2</v>
      </c>
      <c r="K80" s="288">
        <v>0</v>
      </c>
      <c r="L80" s="288">
        <v>0.184</v>
      </c>
      <c r="M80" s="288">
        <v>1.6E-2</v>
      </c>
      <c r="N80" s="288">
        <v>0</v>
      </c>
      <c r="O80" s="288">
        <v>0.183</v>
      </c>
      <c r="P80" s="288">
        <v>1.6E-2</v>
      </c>
      <c r="Q80" s="288">
        <v>0</v>
      </c>
      <c r="R80" s="288">
        <v>0.183</v>
      </c>
      <c r="S80" s="288">
        <v>1.6E-2</v>
      </c>
      <c r="T80" s="288">
        <v>0</v>
      </c>
      <c r="U80" s="288">
        <v>0.183</v>
      </c>
      <c r="V80" s="288">
        <v>1.6E-2</v>
      </c>
      <c r="W80" s="288">
        <v>0</v>
      </c>
      <c r="X80" s="288">
        <v>0.182</v>
      </c>
      <c r="Y80" s="288">
        <v>1.6E-2</v>
      </c>
      <c r="Z80" s="288">
        <v>0</v>
      </c>
      <c r="AA80" s="288">
        <v>0.183</v>
      </c>
      <c r="AB80" s="288">
        <v>1.6E-2</v>
      </c>
      <c r="AC80" s="288">
        <v>0</v>
      </c>
      <c r="AD80" s="288">
        <v>0.184</v>
      </c>
      <c r="AE80" s="288">
        <v>1.6E-2</v>
      </c>
      <c r="AF80" s="288">
        <v>0</v>
      </c>
      <c r="AG80" s="288">
        <v>0.183</v>
      </c>
      <c r="AH80" s="288">
        <v>1.6E-2</v>
      </c>
      <c r="AI80" s="288">
        <v>0</v>
      </c>
      <c r="AJ80" s="288">
        <v>0.183</v>
      </c>
      <c r="AK80" s="288">
        <v>1.6E-2</v>
      </c>
      <c r="AL80" s="288">
        <v>0</v>
      </c>
      <c r="AM80" s="288">
        <v>0.182</v>
      </c>
      <c r="AN80" s="288">
        <v>1.6E-2</v>
      </c>
      <c r="AO80" s="288">
        <v>0</v>
      </c>
      <c r="AP80" s="288">
        <v>0.182</v>
      </c>
      <c r="AQ80" s="288">
        <v>1.6E-2</v>
      </c>
      <c r="AR80" s="288">
        <v>0</v>
      </c>
      <c r="AS80" s="288">
        <v>0.182</v>
      </c>
      <c r="AT80" s="288">
        <v>1.6E-2</v>
      </c>
      <c r="AU80" s="288">
        <v>0</v>
      </c>
      <c r="AV80" s="288">
        <v>0.182</v>
      </c>
      <c r="AW80" s="288">
        <v>1.6E-2</v>
      </c>
      <c r="AX80" s="288">
        <v>0</v>
      </c>
      <c r="AY80" s="288">
        <v>0.182</v>
      </c>
      <c r="AZ80" s="288">
        <v>1.6E-2</v>
      </c>
      <c r="BA80" s="288">
        <v>0</v>
      </c>
    </row>
    <row r="81" spans="2:53" ht="18" customHeight="1" x14ac:dyDescent="0.25">
      <c r="B81" s="39"/>
      <c r="C81" s="87"/>
      <c r="D81" s="87"/>
      <c r="E81" s="719" t="s">
        <v>697</v>
      </c>
      <c r="F81" s="288">
        <v>3.11</v>
      </c>
      <c r="G81" s="288">
        <v>0.40200000000000002</v>
      </c>
      <c r="H81" s="288">
        <v>1.2E-2</v>
      </c>
      <c r="I81" s="288">
        <v>3.11</v>
      </c>
      <c r="J81" s="288">
        <v>0.40200000000000002</v>
      </c>
      <c r="K81" s="288">
        <v>1.2E-2</v>
      </c>
      <c r="L81" s="288">
        <v>3.11</v>
      </c>
      <c r="M81" s="288">
        <v>0.40200000000000002</v>
      </c>
      <c r="N81" s="288">
        <v>1.2E-2</v>
      </c>
      <c r="O81" s="288">
        <v>3.11</v>
      </c>
      <c r="P81" s="288">
        <v>0.40200000000000002</v>
      </c>
      <c r="Q81" s="288">
        <v>1.2E-2</v>
      </c>
      <c r="R81" s="288">
        <v>3.11</v>
      </c>
      <c r="S81" s="288">
        <v>0.40200000000000002</v>
      </c>
      <c r="T81" s="288">
        <v>1.2E-2</v>
      </c>
      <c r="U81" s="288">
        <v>3.11</v>
      </c>
      <c r="V81" s="288">
        <v>0.40200000000000002</v>
      </c>
      <c r="W81" s="288">
        <v>1.2E-2</v>
      </c>
      <c r="X81" s="288">
        <v>3.11</v>
      </c>
      <c r="Y81" s="288">
        <v>0.40200000000000002</v>
      </c>
      <c r="Z81" s="288">
        <v>1.2E-2</v>
      </c>
      <c r="AA81" s="288">
        <v>3.11</v>
      </c>
      <c r="AB81" s="288">
        <v>0.40200000000000002</v>
      </c>
      <c r="AC81" s="288">
        <v>1.2E-2</v>
      </c>
      <c r="AD81" s="288">
        <v>3.11</v>
      </c>
      <c r="AE81" s="288">
        <v>0.40200000000000002</v>
      </c>
      <c r="AF81" s="288">
        <v>1.2E-2</v>
      </c>
      <c r="AG81" s="288">
        <v>3.11</v>
      </c>
      <c r="AH81" s="288">
        <v>0.40200000000000002</v>
      </c>
      <c r="AI81" s="288">
        <v>1.2E-2</v>
      </c>
      <c r="AJ81" s="288">
        <v>3.11</v>
      </c>
      <c r="AK81" s="288">
        <v>0.40200000000000002</v>
      </c>
      <c r="AL81" s="288">
        <v>1.2E-2</v>
      </c>
      <c r="AM81" s="288">
        <v>3.11</v>
      </c>
      <c r="AN81" s="288">
        <v>0.40200000000000002</v>
      </c>
      <c r="AO81" s="288">
        <v>1.2E-2</v>
      </c>
      <c r="AP81" s="288">
        <v>3.11</v>
      </c>
      <c r="AQ81" s="288">
        <v>0.40200000000000002</v>
      </c>
      <c r="AR81" s="288">
        <v>1.2E-2</v>
      </c>
      <c r="AS81" s="288">
        <v>3.11</v>
      </c>
      <c r="AT81" s="288">
        <v>0.40200000000000002</v>
      </c>
      <c r="AU81" s="288">
        <v>1.2E-2</v>
      </c>
      <c r="AV81" s="288">
        <v>3.11</v>
      </c>
      <c r="AW81" s="288">
        <v>0.40200000000000002</v>
      </c>
      <c r="AX81" s="288">
        <v>1.2E-2</v>
      </c>
      <c r="AY81" s="288">
        <v>3.11</v>
      </c>
      <c r="AZ81" s="288">
        <v>0.40200000000000002</v>
      </c>
      <c r="BA81" s="288">
        <v>1.2E-2</v>
      </c>
    </row>
    <row r="82" spans="2:53" ht="18" customHeight="1" x14ac:dyDescent="0.25">
      <c r="B82" s="39"/>
      <c r="C82" s="87"/>
      <c r="D82" s="87"/>
      <c r="E82" s="719" t="s">
        <v>492</v>
      </c>
      <c r="F82" s="288">
        <v>1.5409999999999999</v>
      </c>
      <c r="G82" s="288">
        <v>0.122</v>
      </c>
      <c r="H82" s="288">
        <v>2E-3</v>
      </c>
      <c r="I82" s="288">
        <v>1.5409999999999999</v>
      </c>
      <c r="J82" s="288">
        <v>0.122</v>
      </c>
      <c r="K82" s="288">
        <v>2E-3</v>
      </c>
      <c r="L82" s="288">
        <v>1.5409999999999999</v>
      </c>
      <c r="M82" s="288">
        <v>0.122</v>
      </c>
      <c r="N82" s="288">
        <v>2E-3</v>
      </c>
      <c r="O82" s="288">
        <v>1.5409999999999999</v>
      </c>
      <c r="P82" s="288">
        <v>0.122</v>
      </c>
      <c r="Q82" s="288">
        <v>2E-3</v>
      </c>
      <c r="R82" s="288">
        <v>1.5409999999999999</v>
      </c>
      <c r="S82" s="288">
        <v>0.122</v>
      </c>
      <c r="T82" s="288">
        <v>2E-3</v>
      </c>
      <c r="U82" s="288">
        <v>1.5409999999999999</v>
      </c>
      <c r="V82" s="288">
        <v>0.122</v>
      </c>
      <c r="W82" s="288">
        <v>2E-3</v>
      </c>
      <c r="X82" s="288">
        <v>1.5409999999999999</v>
      </c>
      <c r="Y82" s="288">
        <v>0.122</v>
      </c>
      <c r="Z82" s="288">
        <v>2E-3</v>
      </c>
      <c r="AA82" s="288">
        <v>1.5409999999999999</v>
      </c>
      <c r="AB82" s="288">
        <v>0.122</v>
      </c>
      <c r="AC82" s="288">
        <v>2E-3</v>
      </c>
      <c r="AD82" s="288">
        <v>1.5409999999999999</v>
      </c>
      <c r="AE82" s="288">
        <v>0.122</v>
      </c>
      <c r="AF82" s="288">
        <v>2E-3</v>
      </c>
      <c r="AG82" s="288">
        <v>1.5409999999999999</v>
      </c>
      <c r="AH82" s="288">
        <v>0.122</v>
      </c>
      <c r="AI82" s="288">
        <v>2E-3</v>
      </c>
      <c r="AJ82" s="288">
        <v>1.5409999999999999</v>
      </c>
      <c r="AK82" s="288">
        <v>0.122</v>
      </c>
      <c r="AL82" s="288">
        <v>2E-3</v>
      </c>
      <c r="AM82" s="288">
        <v>1.5409999999999999</v>
      </c>
      <c r="AN82" s="288">
        <v>0.122</v>
      </c>
      <c r="AO82" s="288">
        <v>2E-3</v>
      </c>
      <c r="AP82" s="288">
        <v>1.5409999999999999</v>
      </c>
      <c r="AQ82" s="288">
        <v>0.122</v>
      </c>
      <c r="AR82" s="288">
        <v>2E-3</v>
      </c>
      <c r="AS82" s="288">
        <v>1.5409999999999999</v>
      </c>
      <c r="AT82" s="288">
        <v>0.122</v>
      </c>
      <c r="AU82" s="288">
        <v>2E-3</v>
      </c>
      <c r="AV82" s="288">
        <v>1.5409999999999999</v>
      </c>
      <c r="AW82" s="288">
        <v>0.122</v>
      </c>
      <c r="AX82" s="288">
        <v>2E-3</v>
      </c>
      <c r="AY82" s="288">
        <v>1.5409999999999999</v>
      </c>
      <c r="AZ82" s="288">
        <v>0.122</v>
      </c>
      <c r="BA82" s="288">
        <v>2E-3</v>
      </c>
    </row>
    <row r="83" spans="2:53" ht="18" customHeight="1" x14ac:dyDescent="0.25">
      <c r="B83" s="39"/>
      <c r="C83" s="87"/>
      <c r="D83" s="87"/>
      <c r="E83" s="719" t="s">
        <v>761</v>
      </c>
      <c r="F83" s="288">
        <v>2.4849999999999999</v>
      </c>
      <c r="G83" s="288">
        <v>0.34599999999999997</v>
      </c>
      <c r="H83" s="288">
        <v>2.1000000000000001E-2</v>
      </c>
      <c r="I83" s="288">
        <v>2.4849999999999999</v>
      </c>
      <c r="J83" s="288">
        <v>0.34599999999999997</v>
      </c>
      <c r="K83" s="288">
        <v>2.1000000000000001E-2</v>
      </c>
      <c r="L83" s="288">
        <v>2.4849999999999999</v>
      </c>
      <c r="M83" s="288">
        <v>0.34599999999999997</v>
      </c>
      <c r="N83" s="288">
        <v>2.1000000000000001E-2</v>
      </c>
      <c r="O83" s="288">
        <v>2.4849999999999999</v>
      </c>
      <c r="P83" s="288">
        <v>0.34599999999999997</v>
      </c>
      <c r="Q83" s="288">
        <v>2.1000000000000001E-2</v>
      </c>
      <c r="R83" s="288">
        <v>2.4849999999999999</v>
      </c>
      <c r="S83" s="288">
        <v>0.34599999999999997</v>
      </c>
      <c r="T83" s="288">
        <v>2.1000000000000001E-2</v>
      </c>
      <c r="U83" s="288">
        <v>2.4849999999999999</v>
      </c>
      <c r="V83" s="288">
        <v>0.34599999999999997</v>
      </c>
      <c r="W83" s="288">
        <v>2.1000000000000001E-2</v>
      </c>
      <c r="X83" s="288">
        <v>2.4849999999999999</v>
      </c>
      <c r="Y83" s="288">
        <v>0.34599999999999997</v>
      </c>
      <c r="Z83" s="288">
        <v>2.1000000000000001E-2</v>
      </c>
      <c r="AA83" s="288">
        <v>2.4849999999999999</v>
      </c>
      <c r="AB83" s="288">
        <v>0.34599999999999997</v>
      </c>
      <c r="AC83" s="288">
        <v>2.1000000000000001E-2</v>
      </c>
      <c r="AD83" s="288">
        <v>2.4849999999999999</v>
      </c>
      <c r="AE83" s="288">
        <v>0.34599999999999997</v>
      </c>
      <c r="AF83" s="288">
        <v>2.1000000000000001E-2</v>
      </c>
      <c r="AG83" s="288">
        <v>2.4849999999999999</v>
      </c>
      <c r="AH83" s="288">
        <v>0.34599999999999997</v>
      </c>
      <c r="AI83" s="288">
        <v>2.1000000000000001E-2</v>
      </c>
      <c r="AJ83" s="288">
        <v>2.4849999999999999</v>
      </c>
      <c r="AK83" s="288">
        <v>0.34599999999999997</v>
      </c>
      <c r="AL83" s="288">
        <v>2.1000000000000001E-2</v>
      </c>
      <c r="AM83" s="288">
        <v>2.4849999999999999</v>
      </c>
      <c r="AN83" s="288">
        <v>0.34599999999999997</v>
      </c>
      <c r="AO83" s="288">
        <v>2.1000000000000001E-2</v>
      </c>
      <c r="AP83" s="288">
        <v>2.4849999999999999</v>
      </c>
      <c r="AQ83" s="288">
        <v>0.34599999999999997</v>
      </c>
      <c r="AR83" s="288">
        <v>2.1000000000000001E-2</v>
      </c>
      <c r="AS83" s="288">
        <v>2.4849999999999999</v>
      </c>
      <c r="AT83" s="288">
        <v>0.34599999999999997</v>
      </c>
      <c r="AU83" s="288">
        <v>2.1000000000000001E-2</v>
      </c>
      <c r="AV83" s="288">
        <v>2.4849999999999999</v>
      </c>
      <c r="AW83" s="288">
        <v>0.34599999999999997</v>
      </c>
      <c r="AX83" s="288">
        <v>2.1000000000000001E-2</v>
      </c>
      <c r="AY83" s="288">
        <v>2.4849999999999999</v>
      </c>
      <c r="AZ83" s="288">
        <v>0.34599999999999997</v>
      </c>
      <c r="BA83" s="288">
        <v>2.1000000000000001E-2</v>
      </c>
    </row>
    <row r="84" spans="2:53" ht="18" customHeight="1" x14ac:dyDescent="0.25">
      <c r="B84" s="39"/>
      <c r="C84" s="87"/>
      <c r="D84" s="87"/>
      <c r="E84" s="719" t="s">
        <v>534</v>
      </c>
      <c r="F84" s="288">
        <v>2.9660000000000002</v>
      </c>
      <c r="G84" s="288">
        <v>0</v>
      </c>
      <c r="H84" s="288">
        <v>0</v>
      </c>
      <c r="I84" s="288">
        <v>2.9660000000000002</v>
      </c>
      <c r="J84" s="288">
        <v>0</v>
      </c>
      <c r="K84" s="288">
        <v>0</v>
      </c>
      <c r="L84" s="288">
        <v>2.9660000000000002</v>
      </c>
      <c r="M84" s="288">
        <v>0</v>
      </c>
      <c r="N84" s="288">
        <v>0</v>
      </c>
      <c r="O84" s="288">
        <v>2.9660000000000002</v>
      </c>
      <c r="P84" s="288">
        <v>0</v>
      </c>
      <c r="Q84" s="288">
        <v>0</v>
      </c>
      <c r="R84" s="288">
        <v>2.9660000000000002</v>
      </c>
      <c r="S84" s="288">
        <v>0</v>
      </c>
      <c r="T84" s="288">
        <v>0</v>
      </c>
      <c r="U84" s="288">
        <v>2.9660000000000002</v>
      </c>
      <c r="V84" s="288">
        <v>0</v>
      </c>
      <c r="W84" s="288">
        <v>0</v>
      </c>
      <c r="X84" s="288">
        <v>2.9660000000000002</v>
      </c>
      <c r="Y84" s="288">
        <v>0</v>
      </c>
      <c r="Z84" s="288">
        <v>0</v>
      </c>
      <c r="AA84" s="288">
        <v>2.9660000000000002</v>
      </c>
      <c r="AB84" s="288">
        <v>0</v>
      </c>
      <c r="AC84" s="288">
        <v>0</v>
      </c>
      <c r="AD84" s="288">
        <v>2.9660000000000002</v>
      </c>
      <c r="AE84" s="288">
        <v>0</v>
      </c>
      <c r="AF84" s="288">
        <v>0</v>
      </c>
      <c r="AG84" s="288">
        <v>2.9660000000000002</v>
      </c>
      <c r="AH84" s="288">
        <v>0</v>
      </c>
      <c r="AI84" s="288">
        <v>0</v>
      </c>
      <c r="AJ84" s="288">
        <v>2.9660000000000002</v>
      </c>
      <c r="AK84" s="288">
        <v>0</v>
      </c>
      <c r="AL84" s="288">
        <v>0</v>
      </c>
      <c r="AM84" s="288">
        <v>2.9660000000000002</v>
      </c>
      <c r="AN84" s="288">
        <v>0</v>
      </c>
      <c r="AO84" s="288">
        <v>0</v>
      </c>
      <c r="AP84" s="288">
        <v>2.9660000000000002</v>
      </c>
      <c r="AQ84" s="288">
        <v>0</v>
      </c>
      <c r="AR84" s="288">
        <v>0</v>
      </c>
      <c r="AS84" s="288">
        <v>2.9660000000000002</v>
      </c>
      <c r="AT84" s="288">
        <v>0</v>
      </c>
      <c r="AU84" s="288">
        <v>0</v>
      </c>
      <c r="AV84" s="288">
        <v>2.9660000000000002</v>
      </c>
      <c r="AW84" s="288">
        <v>0</v>
      </c>
      <c r="AX84" s="288">
        <v>0</v>
      </c>
      <c r="AY84" s="288">
        <v>2.9660000000000002</v>
      </c>
      <c r="AZ84" s="288">
        <v>0</v>
      </c>
      <c r="BA84" s="288">
        <v>0</v>
      </c>
    </row>
    <row r="85" spans="2:53" ht="18" customHeight="1" x14ac:dyDescent="0.25">
      <c r="B85" s="39"/>
      <c r="C85" s="87"/>
      <c r="D85" s="87"/>
      <c r="E85" s="719" t="s">
        <v>3</v>
      </c>
      <c r="F85" s="288">
        <v>2.996</v>
      </c>
      <c r="G85" s="288">
        <v>0</v>
      </c>
      <c r="H85" s="288">
        <v>0</v>
      </c>
      <c r="I85" s="288">
        <v>2.996</v>
      </c>
      <c r="J85" s="288">
        <v>0</v>
      </c>
      <c r="K85" s="288">
        <v>0</v>
      </c>
      <c r="L85" s="288">
        <v>2.996</v>
      </c>
      <c r="M85" s="288">
        <v>0</v>
      </c>
      <c r="N85" s="288">
        <v>0</v>
      </c>
      <c r="O85" s="288">
        <v>2.996</v>
      </c>
      <c r="P85" s="288">
        <v>0</v>
      </c>
      <c r="Q85" s="288">
        <v>0</v>
      </c>
      <c r="R85" s="288">
        <v>2.996</v>
      </c>
      <c r="S85" s="288">
        <v>0</v>
      </c>
      <c r="T85" s="288">
        <v>0</v>
      </c>
      <c r="U85" s="288">
        <v>2.996</v>
      </c>
      <c r="V85" s="288">
        <v>0</v>
      </c>
      <c r="W85" s="288">
        <v>0</v>
      </c>
      <c r="X85" s="288">
        <v>2.996</v>
      </c>
      <c r="Y85" s="288">
        <v>0</v>
      </c>
      <c r="Z85" s="288">
        <v>0</v>
      </c>
      <c r="AA85" s="288">
        <v>2.996</v>
      </c>
      <c r="AB85" s="288">
        <v>0</v>
      </c>
      <c r="AC85" s="288">
        <v>0</v>
      </c>
      <c r="AD85" s="288">
        <v>2.996</v>
      </c>
      <c r="AE85" s="288">
        <v>0</v>
      </c>
      <c r="AF85" s="288">
        <v>0</v>
      </c>
      <c r="AG85" s="288">
        <v>2.996</v>
      </c>
      <c r="AH85" s="288">
        <v>0</v>
      </c>
      <c r="AI85" s="288">
        <v>0</v>
      </c>
      <c r="AJ85" s="288">
        <v>2.996</v>
      </c>
      <c r="AK85" s="288">
        <v>0</v>
      </c>
      <c r="AL85" s="288">
        <v>0</v>
      </c>
      <c r="AM85" s="288">
        <v>2.996</v>
      </c>
      <c r="AN85" s="288">
        <v>0</v>
      </c>
      <c r="AO85" s="288">
        <v>0</v>
      </c>
      <c r="AP85" s="288">
        <v>2.996</v>
      </c>
      <c r="AQ85" s="288">
        <v>0</v>
      </c>
      <c r="AR85" s="288">
        <v>0</v>
      </c>
      <c r="AS85" s="288">
        <v>2.996</v>
      </c>
      <c r="AT85" s="288">
        <v>0</v>
      </c>
      <c r="AU85" s="288">
        <v>0</v>
      </c>
      <c r="AV85" s="288">
        <v>2.996</v>
      </c>
      <c r="AW85" s="288">
        <v>0</v>
      </c>
      <c r="AX85" s="288">
        <v>0</v>
      </c>
      <c r="AY85" s="288">
        <v>2.996</v>
      </c>
      <c r="AZ85" s="288">
        <v>0</v>
      </c>
      <c r="BA85" s="288">
        <v>0</v>
      </c>
    </row>
    <row r="86" spans="2:53" ht="18" customHeight="1" x14ac:dyDescent="0.25">
      <c r="B86" s="39"/>
      <c r="C86" s="87"/>
      <c r="D86" s="87"/>
      <c r="E86" s="719" t="s">
        <v>891</v>
      </c>
      <c r="F86" s="288">
        <v>0.878</v>
      </c>
      <c r="G86" s="288">
        <v>9.9000000000000005E-2</v>
      </c>
      <c r="H86" s="288">
        <v>2E-3</v>
      </c>
      <c r="I86" s="288">
        <v>0.878</v>
      </c>
      <c r="J86" s="288">
        <v>9.9000000000000005E-2</v>
      </c>
      <c r="K86" s="288">
        <v>2E-3</v>
      </c>
      <c r="L86" s="288">
        <v>0.878</v>
      </c>
      <c r="M86" s="288">
        <v>9.9000000000000005E-2</v>
      </c>
      <c r="N86" s="288">
        <v>2E-3</v>
      </c>
      <c r="O86" s="288">
        <v>0.878</v>
      </c>
      <c r="P86" s="288">
        <v>9.9000000000000005E-2</v>
      </c>
      <c r="Q86" s="288">
        <v>2E-3</v>
      </c>
      <c r="R86" s="288">
        <v>0.878</v>
      </c>
      <c r="S86" s="288">
        <v>9.9000000000000005E-2</v>
      </c>
      <c r="T86" s="288">
        <v>2E-3</v>
      </c>
      <c r="U86" s="288">
        <v>0.878</v>
      </c>
      <c r="V86" s="288">
        <v>9.9000000000000005E-2</v>
      </c>
      <c r="W86" s="288">
        <v>2E-3</v>
      </c>
      <c r="X86" s="288">
        <v>0.878</v>
      </c>
      <c r="Y86" s="288">
        <v>9.9000000000000005E-2</v>
      </c>
      <c r="Z86" s="288">
        <v>2E-3</v>
      </c>
      <c r="AA86" s="288">
        <v>0.878</v>
      </c>
      <c r="AB86" s="288">
        <v>9.9000000000000005E-2</v>
      </c>
      <c r="AC86" s="288">
        <v>2E-3</v>
      </c>
      <c r="AD86" s="288">
        <v>0.878</v>
      </c>
      <c r="AE86" s="288">
        <v>9.9000000000000005E-2</v>
      </c>
      <c r="AF86" s="288">
        <v>2E-3</v>
      </c>
      <c r="AG86" s="288">
        <v>0.878</v>
      </c>
      <c r="AH86" s="288">
        <v>9.9000000000000005E-2</v>
      </c>
      <c r="AI86" s="288">
        <v>2E-3</v>
      </c>
      <c r="AJ86" s="288">
        <v>0.878</v>
      </c>
      <c r="AK86" s="288">
        <v>9.9000000000000005E-2</v>
      </c>
      <c r="AL86" s="288">
        <v>2E-3</v>
      </c>
      <c r="AM86" s="288">
        <v>0.878</v>
      </c>
      <c r="AN86" s="288">
        <v>9.9000000000000005E-2</v>
      </c>
      <c r="AO86" s="288">
        <v>2E-3</v>
      </c>
      <c r="AP86" s="288">
        <v>0.878</v>
      </c>
      <c r="AQ86" s="288">
        <v>9.9000000000000005E-2</v>
      </c>
      <c r="AR86" s="288">
        <v>2E-3</v>
      </c>
      <c r="AS86" s="288">
        <v>0.878</v>
      </c>
      <c r="AT86" s="288">
        <v>9.9000000000000005E-2</v>
      </c>
      <c r="AU86" s="288">
        <v>2E-3</v>
      </c>
      <c r="AV86" s="288">
        <v>0.878</v>
      </c>
      <c r="AW86" s="288">
        <v>9.9000000000000005E-2</v>
      </c>
      <c r="AX86" s="288">
        <v>2E-3</v>
      </c>
      <c r="AY86" s="288">
        <v>0.878</v>
      </c>
      <c r="AZ86" s="288">
        <v>9.9000000000000005E-2</v>
      </c>
      <c r="BA86" s="288">
        <v>2E-3</v>
      </c>
    </row>
    <row r="87" spans="2:53" ht="18" customHeight="1" x14ac:dyDescent="0.25">
      <c r="B87" s="39"/>
      <c r="C87" s="87"/>
      <c r="D87" s="87"/>
      <c r="E87" s="719" t="s">
        <v>1237</v>
      </c>
      <c r="F87" s="288">
        <v>0</v>
      </c>
      <c r="G87" s="288">
        <v>2.5000000000000001E-2</v>
      </c>
      <c r="H87" s="288">
        <v>3.0000000000000001E-3</v>
      </c>
      <c r="I87" s="288">
        <v>0</v>
      </c>
      <c r="J87" s="288">
        <v>2.5000000000000001E-2</v>
      </c>
      <c r="K87" s="288">
        <v>3.0000000000000001E-3</v>
      </c>
      <c r="L87" s="288">
        <v>0</v>
      </c>
      <c r="M87" s="288">
        <v>2.5000000000000001E-2</v>
      </c>
      <c r="N87" s="288">
        <v>3.0000000000000001E-3</v>
      </c>
      <c r="O87" s="288">
        <v>0</v>
      </c>
      <c r="P87" s="288">
        <v>2.5000000000000001E-2</v>
      </c>
      <c r="Q87" s="288">
        <v>3.0000000000000001E-3</v>
      </c>
      <c r="R87" s="288">
        <v>0</v>
      </c>
      <c r="S87" s="288">
        <v>2.5000000000000001E-2</v>
      </c>
      <c r="T87" s="288">
        <v>3.0000000000000001E-3</v>
      </c>
      <c r="U87" s="288">
        <v>0</v>
      </c>
      <c r="V87" s="288">
        <v>2.5000000000000001E-2</v>
      </c>
      <c r="W87" s="288">
        <v>3.0000000000000001E-3</v>
      </c>
      <c r="X87" s="288">
        <v>0</v>
      </c>
      <c r="Y87" s="288">
        <v>2.5000000000000001E-2</v>
      </c>
      <c r="Z87" s="288">
        <v>3.0000000000000001E-3</v>
      </c>
      <c r="AA87" s="288">
        <v>0</v>
      </c>
      <c r="AB87" s="288">
        <v>2.5000000000000001E-2</v>
      </c>
      <c r="AC87" s="288">
        <v>3.0000000000000001E-3</v>
      </c>
      <c r="AD87" s="288">
        <v>0</v>
      </c>
      <c r="AE87" s="288">
        <v>2.5000000000000001E-2</v>
      </c>
      <c r="AF87" s="288">
        <v>3.0000000000000001E-3</v>
      </c>
      <c r="AG87" s="288">
        <v>0</v>
      </c>
      <c r="AH87" s="288">
        <v>2.5000000000000001E-2</v>
      </c>
      <c r="AI87" s="288">
        <v>3.0000000000000001E-3</v>
      </c>
      <c r="AJ87" s="288">
        <v>0</v>
      </c>
      <c r="AK87" s="288">
        <v>2.5000000000000001E-2</v>
      </c>
      <c r="AL87" s="288">
        <v>3.0000000000000001E-3</v>
      </c>
      <c r="AM87" s="288">
        <v>0</v>
      </c>
      <c r="AN87" s="288">
        <v>2.5000000000000001E-2</v>
      </c>
      <c r="AO87" s="288">
        <v>3.0000000000000001E-3</v>
      </c>
      <c r="AP87" s="288">
        <v>0</v>
      </c>
      <c r="AQ87" s="288">
        <v>2.5000000000000001E-2</v>
      </c>
      <c r="AR87" s="288">
        <v>3.0000000000000001E-3</v>
      </c>
      <c r="AS87" s="288">
        <v>0</v>
      </c>
      <c r="AT87" s="288">
        <v>2.5000000000000001E-2</v>
      </c>
      <c r="AU87" s="288">
        <v>3.0000000000000001E-3</v>
      </c>
      <c r="AV87" s="288">
        <v>0</v>
      </c>
      <c r="AW87" s="288">
        <v>2.5000000000000001E-2</v>
      </c>
      <c r="AX87" s="288">
        <v>3.0000000000000001E-3</v>
      </c>
      <c r="AY87" s="288">
        <v>0</v>
      </c>
      <c r="AZ87" s="288">
        <v>2.5000000000000001E-2</v>
      </c>
      <c r="BA87" s="288">
        <v>3.0000000000000001E-3</v>
      </c>
    </row>
    <row r="88" spans="2:53" ht="18" customHeight="1" x14ac:dyDescent="0.25">
      <c r="B88" s="39"/>
      <c r="C88" s="87"/>
      <c r="D88" s="87"/>
      <c r="E88" s="719" t="s">
        <v>907</v>
      </c>
      <c r="F88" s="288">
        <v>0</v>
      </c>
      <c r="G88" s="288">
        <v>4.3319999999999999</v>
      </c>
      <c r="H88" s="288">
        <v>5.8000000000000003E-2</v>
      </c>
      <c r="I88" s="288">
        <v>0</v>
      </c>
      <c r="J88" s="288">
        <v>4.3319999999999999</v>
      </c>
      <c r="K88" s="288">
        <v>5.8000000000000003E-2</v>
      </c>
      <c r="L88" s="288">
        <v>0</v>
      </c>
      <c r="M88" s="288">
        <v>4.3319999999999999</v>
      </c>
      <c r="N88" s="288">
        <v>5.8000000000000003E-2</v>
      </c>
      <c r="O88" s="288">
        <v>0</v>
      </c>
      <c r="P88" s="288">
        <v>4.3319999999999999</v>
      </c>
      <c r="Q88" s="288">
        <v>5.8000000000000003E-2</v>
      </c>
      <c r="R88" s="288">
        <v>0</v>
      </c>
      <c r="S88" s="288">
        <v>4.3319999999999999</v>
      </c>
      <c r="T88" s="288">
        <v>5.8000000000000003E-2</v>
      </c>
      <c r="U88" s="288">
        <v>0</v>
      </c>
      <c r="V88" s="288">
        <v>4.3319999999999999</v>
      </c>
      <c r="W88" s="288">
        <v>5.8000000000000003E-2</v>
      </c>
      <c r="X88" s="288">
        <v>0</v>
      </c>
      <c r="Y88" s="288">
        <v>4.3319999999999999</v>
      </c>
      <c r="Z88" s="288">
        <v>5.8000000000000003E-2</v>
      </c>
      <c r="AA88" s="288">
        <v>0</v>
      </c>
      <c r="AB88" s="288">
        <v>4.3319999999999999</v>
      </c>
      <c r="AC88" s="288">
        <v>5.8000000000000003E-2</v>
      </c>
      <c r="AD88" s="288">
        <v>0</v>
      </c>
      <c r="AE88" s="288">
        <v>4.3319999999999999</v>
      </c>
      <c r="AF88" s="288">
        <v>5.8000000000000003E-2</v>
      </c>
      <c r="AG88" s="288">
        <v>0</v>
      </c>
      <c r="AH88" s="288">
        <v>4.3319999999999999</v>
      </c>
      <c r="AI88" s="288">
        <v>5.8000000000000003E-2</v>
      </c>
      <c r="AJ88" s="288">
        <v>0</v>
      </c>
      <c r="AK88" s="288">
        <v>4.3319999999999999</v>
      </c>
      <c r="AL88" s="288">
        <v>5.8000000000000003E-2</v>
      </c>
      <c r="AM88" s="288">
        <v>0</v>
      </c>
      <c r="AN88" s="288">
        <v>4.3319999999999999</v>
      </c>
      <c r="AO88" s="288">
        <v>5.8000000000000003E-2</v>
      </c>
      <c r="AP88" s="288">
        <v>0</v>
      </c>
      <c r="AQ88" s="288">
        <v>4.3319999999999999</v>
      </c>
      <c r="AR88" s="288">
        <v>5.8000000000000003E-2</v>
      </c>
      <c r="AS88" s="288">
        <v>0</v>
      </c>
      <c r="AT88" s="288">
        <v>4.3319999999999999</v>
      </c>
      <c r="AU88" s="288">
        <v>5.8000000000000003E-2</v>
      </c>
      <c r="AV88" s="288">
        <v>0</v>
      </c>
      <c r="AW88" s="288">
        <v>4.3319999999999999</v>
      </c>
      <c r="AX88" s="288">
        <v>5.8000000000000003E-2</v>
      </c>
      <c r="AY88" s="288">
        <v>0</v>
      </c>
      <c r="AZ88" s="288">
        <v>4.3319999999999999</v>
      </c>
      <c r="BA88" s="288">
        <v>5.8000000000000003E-2</v>
      </c>
    </row>
    <row r="89" spans="2:53" ht="18" customHeight="1" x14ac:dyDescent="0.25">
      <c r="B89" s="39"/>
      <c r="C89" s="87"/>
      <c r="D89" s="87"/>
      <c r="E89" s="719" t="s">
        <v>908</v>
      </c>
      <c r="F89" s="288">
        <v>0</v>
      </c>
      <c r="G89" s="288">
        <v>5.4240000000000004</v>
      </c>
      <c r="H89" s="288">
        <v>7.1999999999999995E-2</v>
      </c>
      <c r="I89" s="288">
        <v>0</v>
      </c>
      <c r="J89" s="288">
        <v>5.4240000000000004</v>
      </c>
      <c r="K89" s="288">
        <v>7.1999999999999995E-2</v>
      </c>
      <c r="L89" s="288">
        <v>0</v>
      </c>
      <c r="M89" s="288">
        <v>5.4240000000000004</v>
      </c>
      <c r="N89" s="288">
        <v>7.1999999999999995E-2</v>
      </c>
      <c r="O89" s="288">
        <v>0</v>
      </c>
      <c r="P89" s="288">
        <v>5.4240000000000004</v>
      </c>
      <c r="Q89" s="288">
        <v>7.1999999999999995E-2</v>
      </c>
      <c r="R89" s="288">
        <v>0</v>
      </c>
      <c r="S89" s="288">
        <v>5.4240000000000004</v>
      </c>
      <c r="T89" s="288">
        <v>7.1999999999999995E-2</v>
      </c>
      <c r="U89" s="288">
        <v>0</v>
      </c>
      <c r="V89" s="288">
        <v>5.4240000000000004</v>
      </c>
      <c r="W89" s="288">
        <v>7.1999999999999995E-2</v>
      </c>
      <c r="X89" s="288">
        <v>0</v>
      </c>
      <c r="Y89" s="288">
        <v>5.4240000000000004</v>
      </c>
      <c r="Z89" s="288">
        <v>7.1999999999999995E-2</v>
      </c>
      <c r="AA89" s="288">
        <v>0</v>
      </c>
      <c r="AB89" s="288">
        <v>5.4240000000000004</v>
      </c>
      <c r="AC89" s="288">
        <v>7.1999999999999995E-2</v>
      </c>
      <c r="AD89" s="288">
        <v>0</v>
      </c>
      <c r="AE89" s="288">
        <v>5.4240000000000004</v>
      </c>
      <c r="AF89" s="288">
        <v>7.1999999999999995E-2</v>
      </c>
      <c r="AG89" s="288">
        <v>0</v>
      </c>
      <c r="AH89" s="288">
        <v>5.4240000000000004</v>
      </c>
      <c r="AI89" s="288">
        <v>7.1999999999999995E-2</v>
      </c>
      <c r="AJ89" s="288">
        <v>0</v>
      </c>
      <c r="AK89" s="288">
        <v>5.4240000000000004</v>
      </c>
      <c r="AL89" s="288">
        <v>7.1999999999999995E-2</v>
      </c>
      <c r="AM89" s="288">
        <v>0</v>
      </c>
      <c r="AN89" s="288">
        <v>5.4240000000000004</v>
      </c>
      <c r="AO89" s="288">
        <v>7.1999999999999995E-2</v>
      </c>
      <c r="AP89" s="288">
        <v>0</v>
      </c>
      <c r="AQ89" s="288">
        <v>5.4240000000000004</v>
      </c>
      <c r="AR89" s="288">
        <v>7.1999999999999995E-2</v>
      </c>
      <c r="AS89" s="288">
        <v>0</v>
      </c>
      <c r="AT89" s="288">
        <v>5.4240000000000004</v>
      </c>
      <c r="AU89" s="288">
        <v>7.1999999999999995E-2</v>
      </c>
      <c r="AV89" s="288">
        <v>0</v>
      </c>
      <c r="AW89" s="288">
        <v>5.4240000000000004</v>
      </c>
      <c r="AX89" s="288">
        <v>7.1999999999999995E-2</v>
      </c>
      <c r="AY89" s="288">
        <v>0</v>
      </c>
      <c r="AZ89" s="288">
        <v>5.4240000000000004</v>
      </c>
      <c r="BA89" s="288">
        <v>7.1999999999999995E-2</v>
      </c>
    </row>
    <row r="90" spans="2:53" ht="18" customHeight="1" x14ac:dyDescent="0.25">
      <c r="B90" s="39"/>
      <c r="C90" s="87"/>
      <c r="D90" s="87"/>
      <c r="E90" s="719" t="s">
        <v>1400</v>
      </c>
      <c r="F90" s="288">
        <v>0</v>
      </c>
      <c r="G90" s="288">
        <v>4.5330000000000004</v>
      </c>
      <c r="H90" s="288">
        <v>0.06</v>
      </c>
      <c r="I90" s="288">
        <v>0</v>
      </c>
      <c r="J90" s="288">
        <v>4.5330000000000004</v>
      </c>
      <c r="K90" s="288">
        <v>0.06</v>
      </c>
      <c r="L90" s="288">
        <v>0</v>
      </c>
      <c r="M90" s="288">
        <v>4.5330000000000004</v>
      </c>
      <c r="N90" s="288">
        <v>0.06</v>
      </c>
      <c r="O90" s="288">
        <v>0</v>
      </c>
      <c r="P90" s="288">
        <v>4.5330000000000004</v>
      </c>
      <c r="Q90" s="288">
        <v>0.06</v>
      </c>
      <c r="R90" s="288">
        <v>0</v>
      </c>
      <c r="S90" s="288">
        <v>4.5330000000000004</v>
      </c>
      <c r="T90" s="288">
        <v>0.06</v>
      </c>
      <c r="U90" s="288">
        <v>0</v>
      </c>
      <c r="V90" s="288">
        <v>4.5330000000000004</v>
      </c>
      <c r="W90" s="288">
        <v>0.06</v>
      </c>
      <c r="X90" s="288">
        <v>0</v>
      </c>
      <c r="Y90" s="288">
        <v>4.5330000000000004</v>
      </c>
      <c r="Z90" s="288">
        <v>0.06</v>
      </c>
      <c r="AA90" s="288">
        <v>0</v>
      </c>
      <c r="AB90" s="288">
        <v>4.5330000000000004</v>
      </c>
      <c r="AC90" s="288">
        <v>0.06</v>
      </c>
      <c r="AD90" s="288">
        <v>0</v>
      </c>
      <c r="AE90" s="288">
        <v>4.5330000000000004</v>
      </c>
      <c r="AF90" s="288">
        <v>0.06</v>
      </c>
      <c r="AG90" s="288">
        <v>0</v>
      </c>
      <c r="AH90" s="288">
        <v>4.5330000000000004</v>
      </c>
      <c r="AI90" s="288">
        <v>0.06</v>
      </c>
      <c r="AJ90" s="288">
        <v>0</v>
      </c>
      <c r="AK90" s="288">
        <v>4.5330000000000004</v>
      </c>
      <c r="AL90" s="288">
        <v>0.06</v>
      </c>
      <c r="AM90" s="288">
        <v>0</v>
      </c>
      <c r="AN90" s="288">
        <v>4.5330000000000004</v>
      </c>
      <c r="AO90" s="288">
        <v>0.06</v>
      </c>
      <c r="AP90" s="288">
        <v>0</v>
      </c>
      <c r="AQ90" s="288">
        <v>4.5330000000000004</v>
      </c>
      <c r="AR90" s="288">
        <v>0.06</v>
      </c>
      <c r="AS90" s="288">
        <v>0</v>
      </c>
      <c r="AT90" s="288">
        <v>4.5330000000000004</v>
      </c>
      <c r="AU90" s="288">
        <v>0.06</v>
      </c>
      <c r="AV90" s="288">
        <v>0</v>
      </c>
      <c r="AW90" s="288">
        <v>4.5330000000000004</v>
      </c>
      <c r="AX90" s="288">
        <v>0.06</v>
      </c>
      <c r="AY90" s="288">
        <v>0</v>
      </c>
      <c r="AZ90" s="288">
        <v>4.5330000000000004</v>
      </c>
      <c r="BA90" s="288">
        <v>0.06</v>
      </c>
    </row>
    <row r="91" spans="2:53" ht="18" customHeight="1" x14ac:dyDescent="0.25">
      <c r="B91" s="39"/>
      <c r="C91" s="87"/>
      <c r="D91" s="87"/>
      <c r="E91" s="719" t="s">
        <v>1401</v>
      </c>
      <c r="F91" s="288">
        <v>0</v>
      </c>
      <c r="G91" s="288">
        <v>4.7489999999999997</v>
      </c>
      <c r="H91" s="288">
        <v>6.3E-2</v>
      </c>
      <c r="I91" s="288">
        <v>0</v>
      </c>
      <c r="J91" s="288">
        <v>4.7489999999999997</v>
      </c>
      <c r="K91" s="288">
        <v>6.3E-2</v>
      </c>
      <c r="L91" s="288">
        <v>0</v>
      </c>
      <c r="M91" s="288">
        <v>4.7489999999999997</v>
      </c>
      <c r="N91" s="288">
        <v>6.3E-2</v>
      </c>
      <c r="O91" s="288">
        <v>0</v>
      </c>
      <c r="P91" s="288">
        <v>4.7489999999999997</v>
      </c>
      <c r="Q91" s="288">
        <v>6.3E-2</v>
      </c>
      <c r="R91" s="288">
        <v>0</v>
      </c>
      <c r="S91" s="288">
        <v>4.7489999999999997</v>
      </c>
      <c r="T91" s="288">
        <v>6.3E-2</v>
      </c>
      <c r="U91" s="288">
        <v>0</v>
      </c>
      <c r="V91" s="288">
        <v>4.7489999999999997</v>
      </c>
      <c r="W91" s="288">
        <v>6.3E-2</v>
      </c>
      <c r="X91" s="288">
        <v>0</v>
      </c>
      <c r="Y91" s="288">
        <v>4.7489999999999997</v>
      </c>
      <c r="Z91" s="288">
        <v>6.3E-2</v>
      </c>
      <c r="AA91" s="288">
        <v>0</v>
      </c>
      <c r="AB91" s="288">
        <v>4.7489999999999997</v>
      </c>
      <c r="AC91" s="288">
        <v>6.3E-2</v>
      </c>
      <c r="AD91" s="288">
        <v>0</v>
      </c>
      <c r="AE91" s="288">
        <v>4.7489999999999997</v>
      </c>
      <c r="AF91" s="288">
        <v>6.3E-2</v>
      </c>
      <c r="AG91" s="288">
        <v>0</v>
      </c>
      <c r="AH91" s="288">
        <v>4.7489999999999997</v>
      </c>
      <c r="AI91" s="288">
        <v>6.3E-2</v>
      </c>
      <c r="AJ91" s="288">
        <v>0</v>
      </c>
      <c r="AK91" s="288">
        <v>4.7489999999999997</v>
      </c>
      <c r="AL91" s="288">
        <v>6.3E-2</v>
      </c>
      <c r="AM91" s="288">
        <v>0</v>
      </c>
      <c r="AN91" s="288">
        <v>4.7489999999999997</v>
      </c>
      <c r="AO91" s="288">
        <v>6.3E-2</v>
      </c>
      <c r="AP91" s="288">
        <v>0</v>
      </c>
      <c r="AQ91" s="288">
        <v>4.7489999999999997</v>
      </c>
      <c r="AR91" s="288">
        <v>6.3E-2</v>
      </c>
      <c r="AS91" s="288">
        <v>0</v>
      </c>
      <c r="AT91" s="288">
        <v>4.7489999999999997</v>
      </c>
      <c r="AU91" s="288">
        <v>6.3E-2</v>
      </c>
      <c r="AV91" s="288">
        <v>0</v>
      </c>
      <c r="AW91" s="288">
        <v>4.7489999999999997</v>
      </c>
      <c r="AX91" s="288">
        <v>6.3E-2</v>
      </c>
      <c r="AY91" s="288">
        <v>0</v>
      </c>
      <c r="AZ91" s="288">
        <v>4.7489999999999997</v>
      </c>
      <c r="BA91" s="288">
        <v>6.3E-2</v>
      </c>
    </row>
    <row r="92" spans="2:53" ht="18" customHeight="1" x14ac:dyDescent="0.25">
      <c r="B92" s="39"/>
      <c r="C92" s="87"/>
      <c r="D92" s="87"/>
      <c r="E92" s="719" t="s">
        <v>1402</v>
      </c>
      <c r="F92" s="288">
        <v>0</v>
      </c>
      <c r="G92" s="288">
        <v>4.665</v>
      </c>
      <c r="H92" s="288">
        <v>6.2E-2</v>
      </c>
      <c r="I92" s="288">
        <v>0</v>
      </c>
      <c r="J92" s="288">
        <v>4.665</v>
      </c>
      <c r="K92" s="288">
        <v>6.2E-2</v>
      </c>
      <c r="L92" s="288">
        <v>0</v>
      </c>
      <c r="M92" s="288">
        <v>4.665</v>
      </c>
      <c r="N92" s="288">
        <v>6.2E-2</v>
      </c>
      <c r="O92" s="288">
        <v>0</v>
      </c>
      <c r="P92" s="288">
        <v>4.665</v>
      </c>
      <c r="Q92" s="288">
        <v>6.2E-2</v>
      </c>
      <c r="R92" s="288">
        <v>0</v>
      </c>
      <c r="S92" s="288">
        <v>4.665</v>
      </c>
      <c r="T92" s="288">
        <v>6.2E-2</v>
      </c>
      <c r="U92" s="288">
        <v>0</v>
      </c>
      <c r="V92" s="288">
        <v>4.665</v>
      </c>
      <c r="W92" s="288">
        <v>6.2E-2</v>
      </c>
      <c r="X92" s="288">
        <v>0</v>
      </c>
      <c r="Y92" s="288">
        <v>4.665</v>
      </c>
      <c r="Z92" s="288">
        <v>6.2E-2</v>
      </c>
      <c r="AA92" s="288">
        <v>0</v>
      </c>
      <c r="AB92" s="288">
        <v>4.665</v>
      </c>
      <c r="AC92" s="288">
        <v>6.2E-2</v>
      </c>
      <c r="AD92" s="288">
        <v>0</v>
      </c>
      <c r="AE92" s="288">
        <v>4.665</v>
      </c>
      <c r="AF92" s="288">
        <v>6.2E-2</v>
      </c>
      <c r="AG92" s="288">
        <v>0</v>
      </c>
      <c r="AH92" s="288">
        <v>4.665</v>
      </c>
      <c r="AI92" s="288">
        <v>6.2E-2</v>
      </c>
      <c r="AJ92" s="288">
        <v>0</v>
      </c>
      <c r="AK92" s="288">
        <v>4.665</v>
      </c>
      <c r="AL92" s="288">
        <v>6.2E-2</v>
      </c>
      <c r="AM92" s="288">
        <v>0</v>
      </c>
      <c r="AN92" s="288">
        <v>4.665</v>
      </c>
      <c r="AO92" s="288">
        <v>6.2E-2</v>
      </c>
      <c r="AP92" s="288">
        <v>0</v>
      </c>
      <c r="AQ92" s="288">
        <v>4.665</v>
      </c>
      <c r="AR92" s="288">
        <v>6.2E-2</v>
      </c>
      <c r="AS92" s="288">
        <v>0</v>
      </c>
      <c r="AT92" s="288">
        <v>4.665</v>
      </c>
      <c r="AU92" s="288">
        <v>6.2E-2</v>
      </c>
      <c r="AV92" s="288">
        <v>0</v>
      </c>
      <c r="AW92" s="288">
        <v>4.665</v>
      </c>
      <c r="AX92" s="288">
        <v>6.2E-2</v>
      </c>
      <c r="AY92" s="288">
        <v>0</v>
      </c>
      <c r="AZ92" s="288">
        <v>4.665</v>
      </c>
      <c r="BA92" s="288">
        <v>6.2E-2</v>
      </c>
    </row>
    <row r="93" spans="2:53" ht="18" customHeight="1" x14ac:dyDescent="0.25">
      <c r="B93" s="39"/>
      <c r="C93" s="87"/>
      <c r="D93" s="87"/>
      <c r="E93" s="719" t="s">
        <v>1403</v>
      </c>
      <c r="F93" s="288">
        <v>0</v>
      </c>
      <c r="G93" s="288">
        <v>4.8479999999999999</v>
      </c>
      <c r="H93" s="288">
        <v>6.5000000000000002E-2</v>
      </c>
      <c r="I93" s="288">
        <v>0</v>
      </c>
      <c r="J93" s="288">
        <v>4.8479999999999999</v>
      </c>
      <c r="K93" s="288">
        <v>6.5000000000000002E-2</v>
      </c>
      <c r="L93" s="288">
        <v>0</v>
      </c>
      <c r="M93" s="288">
        <v>4.8479999999999999</v>
      </c>
      <c r="N93" s="288">
        <v>6.5000000000000002E-2</v>
      </c>
      <c r="O93" s="288">
        <v>0</v>
      </c>
      <c r="P93" s="288">
        <v>4.8479999999999999</v>
      </c>
      <c r="Q93" s="288">
        <v>6.5000000000000002E-2</v>
      </c>
      <c r="R93" s="288">
        <v>0</v>
      </c>
      <c r="S93" s="288">
        <v>4.8479999999999999</v>
      </c>
      <c r="T93" s="288">
        <v>6.5000000000000002E-2</v>
      </c>
      <c r="U93" s="288">
        <v>0</v>
      </c>
      <c r="V93" s="288">
        <v>4.8479999999999999</v>
      </c>
      <c r="W93" s="288">
        <v>6.5000000000000002E-2</v>
      </c>
      <c r="X93" s="288">
        <v>0</v>
      </c>
      <c r="Y93" s="288">
        <v>4.8479999999999999</v>
      </c>
      <c r="Z93" s="288">
        <v>6.5000000000000002E-2</v>
      </c>
      <c r="AA93" s="288">
        <v>0</v>
      </c>
      <c r="AB93" s="288">
        <v>4.8479999999999999</v>
      </c>
      <c r="AC93" s="288">
        <v>6.5000000000000002E-2</v>
      </c>
      <c r="AD93" s="288">
        <v>0</v>
      </c>
      <c r="AE93" s="288">
        <v>4.8479999999999999</v>
      </c>
      <c r="AF93" s="288">
        <v>6.5000000000000002E-2</v>
      </c>
      <c r="AG93" s="288">
        <v>0</v>
      </c>
      <c r="AH93" s="288">
        <v>4.8479999999999999</v>
      </c>
      <c r="AI93" s="288">
        <v>6.5000000000000002E-2</v>
      </c>
      <c r="AJ93" s="288">
        <v>0</v>
      </c>
      <c r="AK93" s="288">
        <v>4.8479999999999999</v>
      </c>
      <c r="AL93" s="288">
        <v>6.5000000000000002E-2</v>
      </c>
      <c r="AM93" s="288">
        <v>0</v>
      </c>
      <c r="AN93" s="288">
        <v>4.8479999999999999</v>
      </c>
      <c r="AO93" s="288">
        <v>6.5000000000000002E-2</v>
      </c>
      <c r="AP93" s="288">
        <v>0</v>
      </c>
      <c r="AQ93" s="288">
        <v>4.8479999999999999</v>
      </c>
      <c r="AR93" s="288">
        <v>6.5000000000000002E-2</v>
      </c>
      <c r="AS93" s="288">
        <v>0</v>
      </c>
      <c r="AT93" s="288">
        <v>4.8479999999999999</v>
      </c>
      <c r="AU93" s="288">
        <v>6.5000000000000002E-2</v>
      </c>
      <c r="AV93" s="288">
        <v>0</v>
      </c>
      <c r="AW93" s="288">
        <v>4.8479999999999999</v>
      </c>
      <c r="AX93" s="288">
        <v>6.5000000000000002E-2</v>
      </c>
      <c r="AY93" s="288">
        <v>0</v>
      </c>
      <c r="AZ93" s="288">
        <v>4.8479999999999999</v>
      </c>
      <c r="BA93" s="288">
        <v>6.5000000000000002E-2</v>
      </c>
    </row>
    <row r="94" spans="2:53" ht="18" customHeight="1" x14ac:dyDescent="0.25">
      <c r="B94" s="39"/>
      <c r="C94" s="87"/>
      <c r="D94" s="87"/>
      <c r="E94" s="719" t="s">
        <v>1404</v>
      </c>
      <c r="F94" s="288">
        <v>0</v>
      </c>
      <c r="G94" s="288">
        <v>6.2779999999999996</v>
      </c>
      <c r="H94" s="288">
        <v>3.1E-2</v>
      </c>
      <c r="I94" s="288">
        <v>0</v>
      </c>
      <c r="J94" s="288">
        <v>6.2779999999999996</v>
      </c>
      <c r="K94" s="288">
        <v>3.1E-2</v>
      </c>
      <c r="L94" s="288">
        <v>0</v>
      </c>
      <c r="M94" s="288">
        <v>6.2779999999999996</v>
      </c>
      <c r="N94" s="288">
        <v>3.1E-2</v>
      </c>
      <c r="O94" s="288">
        <v>0</v>
      </c>
      <c r="P94" s="288">
        <v>6.2779999999999996</v>
      </c>
      <c r="Q94" s="288">
        <v>3.1E-2</v>
      </c>
      <c r="R94" s="288">
        <v>0</v>
      </c>
      <c r="S94" s="288">
        <v>6.2779999999999996</v>
      </c>
      <c r="T94" s="288">
        <v>3.1E-2</v>
      </c>
      <c r="U94" s="288">
        <v>0</v>
      </c>
      <c r="V94" s="288">
        <v>6.2779999999999996</v>
      </c>
      <c r="W94" s="288">
        <v>3.1E-2</v>
      </c>
      <c r="X94" s="288">
        <v>0</v>
      </c>
      <c r="Y94" s="288">
        <v>6.2779999999999996</v>
      </c>
      <c r="Z94" s="288">
        <v>3.1E-2</v>
      </c>
      <c r="AA94" s="288">
        <v>0</v>
      </c>
      <c r="AB94" s="288">
        <v>6.2779999999999996</v>
      </c>
      <c r="AC94" s="288">
        <v>3.1E-2</v>
      </c>
      <c r="AD94" s="288">
        <v>0</v>
      </c>
      <c r="AE94" s="288">
        <v>6.2779999999999996</v>
      </c>
      <c r="AF94" s="288">
        <v>3.1E-2</v>
      </c>
      <c r="AG94" s="288">
        <v>0</v>
      </c>
      <c r="AH94" s="288">
        <v>6.2779999999999996</v>
      </c>
      <c r="AI94" s="288">
        <v>3.1E-2</v>
      </c>
      <c r="AJ94" s="288">
        <v>0</v>
      </c>
      <c r="AK94" s="288">
        <v>6.2779999999999996</v>
      </c>
      <c r="AL94" s="288">
        <v>3.1E-2</v>
      </c>
      <c r="AM94" s="288">
        <v>0</v>
      </c>
      <c r="AN94" s="288">
        <v>6.2779999999999996</v>
      </c>
      <c r="AO94" s="288">
        <v>3.1E-2</v>
      </c>
      <c r="AP94" s="288">
        <v>0</v>
      </c>
      <c r="AQ94" s="288">
        <v>6.2779999999999996</v>
      </c>
      <c r="AR94" s="288">
        <v>3.1E-2</v>
      </c>
      <c r="AS94" s="288">
        <v>0</v>
      </c>
      <c r="AT94" s="288">
        <v>6.2779999999999996</v>
      </c>
      <c r="AU94" s="288">
        <v>3.1E-2</v>
      </c>
      <c r="AV94" s="288">
        <v>0</v>
      </c>
      <c r="AW94" s="288">
        <v>6.2779999999999996</v>
      </c>
      <c r="AX94" s="288">
        <v>3.1E-2</v>
      </c>
      <c r="AY94" s="288">
        <v>0</v>
      </c>
      <c r="AZ94" s="288">
        <v>6.2779999999999996</v>
      </c>
      <c r="BA94" s="288">
        <v>3.1E-2</v>
      </c>
    </row>
    <row r="95" spans="2:53" ht="18" customHeight="1" x14ac:dyDescent="0.25">
      <c r="B95" s="39"/>
      <c r="C95" s="87"/>
      <c r="D95" s="87"/>
      <c r="E95" s="719" t="s">
        <v>219</v>
      </c>
      <c r="F95" s="288">
        <v>3.169</v>
      </c>
      <c r="G95" s="288">
        <v>0.32500000000000001</v>
      </c>
      <c r="H95" s="288">
        <v>0.02</v>
      </c>
      <c r="I95" s="288">
        <v>3.169</v>
      </c>
      <c r="J95" s="288">
        <v>0.32500000000000001</v>
      </c>
      <c r="K95" s="288">
        <v>0.02</v>
      </c>
      <c r="L95" s="288">
        <v>3.169</v>
      </c>
      <c r="M95" s="288">
        <v>0.32500000000000001</v>
      </c>
      <c r="N95" s="288">
        <v>0.02</v>
      </c>
      <c r="O95" s="288">
        <v>3.169</v>
      </c>
      <c r="P95" s="288">
        <v>0.32500000000000001</v>
      </c>
      <c r="Q95" s="288">
        <v>0.02</v>
      </c>
      <c r="R95" s="288">
        <v>3.169</v>
      </c>
      <c r="S95" s="288">
        <v>0.32500000000000001</v>
      </c>
      <c r="T95" s="288">
        <v>0.02</v>
      </c>
      <c r="U95" s="288">
        <v>3.169</v>
      </c>
      <c r="V95" s="288">
        <v>0.32500000000000001</v>
      </c>
      <c r="W95" s="288">
        <v>0.02</v>
      </c>
      <c r="X95" s="288">
        <v>3.169</v>
      </c>
      <c r="Y95" s="288">
        <v>0.32500000000000001</v>
      </c>
      <c r="Z95" s="288">
        <v>0.02</v>
      </c>
      <c r="AA95" s="288">
        <v>3.169</v>
      </c>
      <c r="AB95" s="288">
        <v>0.32500000000000001</v>
      </c>
      <c r="AC95" s="288">
        <v>0.02</v>
      </c>
      <c r="AD95" s="288">
        <v>3.169</v>
      </c>
      <c r="AE95" s="288">
        <v>0.32500000000000001</v>
      </c>
      <c r="AF95" s="288">
        <v>0.02</v>
      </c>
      <c r="AG95" s="288">
        <v>3.169</v>
      </c>
      <c r="AH95" s="288">
        <v>0.32500000000000001</v>
      </c>
      <c r="AI95" s="288">
        <v>0.02</v>
      </c>
      <c r="AJ95" s="288">
        <v>3.169</v>
      </c>
      <c r="AK95" s="288">
        <v>0.32500000000000001</v>
      </c>
      <c r="AL95" s="288">
        <v>0.02</v>
      </c>
      <c r="AM95" s="288">
        <v>3.169</v>
      </c>
      <c r="AN95" s="288">
        <v>0.32500000000000001</v>
      </c>
      <c r="AO95" s="288">
        <v>0.02</v>
      </c>
      <c r="AP95" s="288">
        <v>3.169</v>
      </c>
      <c r="AQ95" s="288">
        <v>0.32500000000000001</v>
      </c>
      <c r="AR95" s="288">
        <v>0.02</v>
      </c>
      <c r="AS95" s="288">
        <v>3.169</v>
      </c>
      <c r="AT95" s="288">
        <v>0.32500000000000001</v>
      </c>
      <c r="AU95" s="288">
        <v>0.02</v>
      </c>
      <c r="AV95" s="288">
        <v>3.169</v>
      </c>
      <c r="AW95" s="288">
        <v>0.32500000000000001</v>
      </c>
      <c r="AX95" s="288">
        <v>0.02</v>
      </c>
      <c r="AY95" s="288">
        <v>3.169</v>
      </c>
      <c r="AZ95" s="288">
        <v>0.32500000000000001</v>
      </c>
      <c r="BA95" s="288">
        <v>0.02</v>
      </c>
    </row>
    <row r="96" spans="2:53" ht="18" customHeight="1" x14ac:dyDescent="0.25">
      <c r="B96" s="39"/>
      <c r="C96" s="87"/>
      <c r="D96" s="87"/>
      <c r="E96" s="719" t="s">
        <v>892</v>
      </c>
      <c r="F96" s="288">
        <v>3.0169999999999999</v>
      </c>
      <c r="G96" s="288">
        <v>0.28199999999999997</v>
      </c>
      <c r="H96" s="288">
        <v>4.2000000000000003E-2</v>
      </c>
      <c r="I96" s="288">
        <v>3.0169999999999999</v>
      </c>
      <c r="J96" s="288">
        <v>0.28199999999999997</v>
      </c>
      <c r="K96" s="288">
        <v>4.2000000000000003E-2</v>
      </c>
      <c r="L96" s="288">
        <v>3.0169999999999999</v>
      </c>
      <c r="M96" s="288">
        <v>0.28199999999999997</v>
      </c>
      <c r="N96" s="288">
        <v>4.2000000000000003E-2</v>
      </c>
      <c r="O96" s="288">
        <v>3.0169999999999999</v>
      </c>
      <c r="P96" s="288">
        <v>0.28199999999999997</v>
      </c>
      <c r="Q96" s="288">
        <v>4.2000000000000003E-2</v>
      </c>
      <c r="R96" s="288">
        <v>3.0169999999999999</v>
      </c>
      <c r="S96" s="288">
        <v>0.28199999999999997</v>
      </c>
      <c r="T96" s="288">
        <v>4.2000000000000003E-2</v>
      </c>
      <c r="U96" s="288">
        <v>3.0169999999999999</v>
      </c>
      <c r="V96" s="288">
        <v>0.28199999999999997</v>
      </c>
      <c r="W96" s="288">
        <v>4.2000000000000003E-2</v>
      </c>
      <c r="X96" s="288">
        <v>3.0169999999999999</v>
      </c>
      <c r="Y96" s="288">
        <v>0.28199999999999997</v>
      </c>
      <c r="Z96" s="288">
        <v>4.2000000000000003E-2</v>
      </c>
      <c r="AA96" s="288">
        <v>3.0169999999999999</v>
      </c>
      <c r="AB96" s="288">
        <v>0.28199999999999997</v>
      </c>
      <c r="AC96" s="288">
        <v>4.2000000000000003E-2</v>
      </c>
      <c r="AD96" s="288">
        <v>3.0169999999999999</v>
      </c>
      <c r="AE96" s="288">
        <v>0.28199999999999997</v>
      </c>
      <c r="AF96" s="288">
        <v>4.2000000000000003E-2</v>
      </c>
      <c r="AG96" s="288">
        <v>3.0169999999999999</v>
      </c>
      <c r="AH96" s="288">
        <v>0.28199999999999997</v>
      </c>
      <c r="AI96" s="288">
        <v>4.2000000000000003E-2</v>
      </c>
      <c r="AJ96" s="288">
        <v>3.0169999999999999</v>
      </c>
      <c r="AK96" s="288">
        <v>0.28199999999999997</v>
      </c>
      <c r="AL96" s="288">
        <v>4.2000000000000003E-2</v>
      </c>
      <c r="AM96" s="288">
        <v>3.0169999999999999</v>
      </c>
      <c r="AN96" s="288">
        <v>0.28199999999999997</v>
      </c>
      <c r="AO96" s="288">
        <v>4.2000000000000003E-2</v>
      </c>
      <c r="AP96" s="288">
        <v>3.0169999999999999</v>
      </c>
      <c r="AQ96" s="288">
        <v>0.28199999999999997</v>
      </c>
      <c r="AR96" s="288">
        <v>4.2000000000000003E-2</v>
      </c>
      <c r="AS96" s="288">
        <v>3.0169999999999999</v>
      </c>
      <c r="AT96" s="288">
        <v>0.28199999999999997</v>
      </c>
      <c r="AU96" s="288">
        <v>4.2000000000000003E-2</v>
      </c>
      <c r="AV96" s="288">
        <v>3.0169999999999999</v>
      </c>
      <c r="AW96" s="288">
        <v>0.28199999999999997</v>
      </c>
      <c r="AX96" s="288">
        <v>4.2000000000000003E-2</v>
      </c>
      <c r="AY96" s="288">
        <v>3.0169999999999999</v>
      </c>
      <c r="AZ96" s="288">
        <v>0.28199999999999997</v>
      </c>
      <c r="BA96" s="288">
        <v>4.2000000000000003E-2</v>
      </c>
    </row>
    <row r="97" spans="2:59" ht="18" customHeight="1" x14ac:dyDescent="0.25">
      <c r="B97" s="39"/>
      <c r="C97" s="87"/>
      <c r="D97" s="87"/>
      <c r="E97" s="287" t="s">
        <v>893</v>
      </c>
      <c r="F97" s="288">
        <v>3.117</v>
      </c>
      <c r="G97" s="288">
        <v>0.30299999999999999</v>
      </c>
      <c r="H97" s="288">
        <v>4.5999999999999999E-2</v>
      </c>
      <c r="I97" s="288">
        <v>3.117</v>
      </c>
      <c r="J97" s="288">
        <v>0.30299999999999999</v>
      </c>
      <c r="K97" s="288">
        <v>4.5999999999999999E-2</v>
      </c>
      <c r="L97" s="288">
        <v>3.117</v>
      </c>
      <c r="M97" s="288">
        <v>0.30299999999999999</v>
      </c>
      <c r="N97" s="288">
        <v>4.5999999999999999E-2</v>
      </c>
      <c r="O97" s="288">
        <v>3.117</v>
      </c>
      <c r="P97" s="288">
        <v>0.30299999999999999</v>
      </c>
      <c r="Q97" s="288">
        <v>4.5999999999999999E-2</v>
      </c>
      <c r="R97" s="288">
        <v>3.117</v>
      </c>
      <c r="S97" s="288">
        <v>0.30299999999999999</v>
      </c>
      <c r="T97" s="288">
        <v>4.5999999999999999E-2</v>
      </c>
      <c r="U97" s="288">
        <v>3.117</v>
      </c>
      <c r="V97" s="288">
        <v>0.30299999999999999</v>
      </c>
      <c r="W97" s="288">
        <v>4.5999999999999999E-2</v>
      </c>
      <c r="X97" s="288">
        <v>3.117</v>
      </c>
      <c r="Y97" s="288">
        <v>0.30299999999999999</v>
      </c>
      <c r="Z97" s="288">
        <v>4.5999999999999999E-2</v>
      </c>
      <c r="AA97" s="288">
        <v>3.117</v>
      </c>
      <c r="AB97" s="288">
        <v>0.30299999999999999</v>
      </c>
      <c r="AC97" s="288">
        <v>4.5999999999999999E-2</v>
      </c>
      <c r="AD97" s="288">
        <v>3.117</v>
      </c>
      <c r="AE97" s="288">
        <v>0.30299999999999999</v>
      </c>
      <c r="AF97" s="288">
        <v>4.5999999999999999E-2</v>
      </c>
      <c r="AG97" s="288">
        <v>3.117</v>
      </c>
      <c r="AH97" s="288">
        <v>0.30299999999999999</v>
      </c>
      <c r="AI97" s="288">
        <v>4.5999999999999999E-2</v>
      </c>
      <c r="AJ97" s="288">
        <v>3.117</v>
      </c>
      <c r="AK97" s="288">
        <v>0.30299999999999999</v>
      </c>
      <c r="AL97" s="288">
        <v>4.5999999999999999E-2</v>
      </c>
      <c r="AM97" s="288">
        <v>3.117</v>
      </c>
      <c r="AN97" s="288">
        <v>0.30299999999999999</v>
      </c>
      <c r="AO97" s="288">
        <v>4.5999999999999999E-2</v>
      </c>
      <c r="AP97" s="288">
        <v>3.117</v>
      </c>
      <c r="AQ97" s="288">
        <v>0.30299999999999999</v>
      </c>
      <c r="AR97" s="288">
        <v>4.5999999999999999E-2</v>
      </c>
      <c r="AS97" s="288">
        <v>3.117</v>
      </c>
      <c r="AT97" s="288">
        <v>0.30299999999999999</v>
      </c>
      <c r="AU97" s="288">
        <v>4.5999999999999999E-2</v>
      </c>
      <c r="AV97" s="288">
        <v>3.117</v>
      </c>
      <c r="AW97" s="288">
        <v>0.30299999999999999</v>
      </c>
      <c r="AX97" s="288">
        <v>4.5999999999999999E-2</v>
      </c>
      <c r="AY97" s="288">
        <v>3.117</v>
      </c>
      <c r="AZ97" s="288">
        <v>0.30299999999999999</v>
      </c>
      <c r="BA97" s="288">
        <v>4.5999999999999999E-2</v>
      </c>
    </row>
    <row r="98" spans="2:59" ht="18" customHeight="1" x14ac:dyDescent="0.25">
      <c r="B98" s="39"/>
      <c r="C98" s="87"/>
      <c r="D98" s="87"/>
      <c r="E98" s="287" t="s">
        <v>894</v>
      </c>
      <c r="F98" s="288">
        <v>1.331</v>
      </c>
      <c r="G98" s="288">
        <v>0.13400000000000001</v>
      </c>
      <c r="H98" s="288">
        <v>0.02</v>
      </c>
      <c r="I98" s="288">
        <v>1.331</v>
      </c>
      <c r="J98" s="288">
        <v>0.13400000000000001</v>
      </c>
      <c r="K98" s="288">
        <v>0.02</v>
      </c>
      <c r="L98" s="288">
        <v>1.331</v>
      </c>
      <c r="M98" s="288">
        <v>0.13400000000000001</v>
      </c>
      <c r="N98" s="288">
        <v>0.02</v>
      </c>
      <c r="O98" s="288">
        <v>1.331</v>
      </c>
      <c r="P98" s="288">
        <v>0.13400000000000001</v>
      </c>
      <c r="Q98" s="288">
        <v>0.02</v>
      </c>
      <c r="R98" s="288">
        <v>1.331</v>
      </c>
      <c r="S98" s="288">
        <v>0.13400000000000001</v>
      </c>
      <c r="T98" s="288">
        <v>0.02</v>
      </c>
      <c r="U98" s="288">
        <v>1.331</v>
      </c>
      <c r="V98" s="288">
        <v>0.13400000000000001</v>
      </c>
      <c r="W98" s="288">
        <v>0.02</v>
      </c>
      <c r="X98" s="288">
        <v>1.331</v>
      </c>
      <c r="Y98" s="288">
        <v>0.13400000000000001</v>
      </c>
      <c r="Z98" s="288">
        <v>0.02</v>
      </c>
      <c r="AA98" s="288">
        <v>1.331</v>
      </c>
      <c r="AB98" s="288">
        <v>0.13400000000000001</v>
      </c>
      <c r="AC98" s="288">
        <v>0.02</v>
      </c>
      <c r="AD98" s="288">
        <v>1.331</v>
      </c>
      <c r="AE98" s="288">
        <v>0.13400000000000001</v>
      </c>
      <c r="AF98" s="288">
        <v>0.02</v>
      </c>
      <c r="AG98" s="288">
        <v>1.331</v>
      </c>
      <c r="AH98" s="288">
        <v>0.13400000000000001</v>
      </c>
      <c r="AI98" s="288">
        <v>0.02</v>
      </c>
      <c r="AJ98" s="288">
        <v>1.331</v>
      </c>
      <c r="AK98" s="288">
        <v>0.13400000000000001</v>
      </c>
      <c r="AL98" s="288">
        <v>0.02</v>
      </c>
      <c r="AM98" s="288">
        <v>1.331</v>
      </c>
      <c r="AN98" s="288">
        <v>0.13400000000000001</v>
      </c>
      <c r="AO98" s="288">
        <v>0.02</v>
      </c>
      <c r="AP98" s="288">
        <v>1.331</v>
      </c>
      <c r="AQ98" s="288">
        <v>0.13400000000000001</v>
      </c>
      <c r="AR98" s="288">
        <v>0.02</v>
      </c>
      <c r="AS98" s="288">
        <v>1.331</v>
      </c>
      <c r="AT98" s="288">
        <v>0.13400000000000001</v>
      </c>
      <c r="AU98" s="288">
        <v>0.02</v>
      </c>
      <c r="AV98" s="288">
        <v>1.331</v>
      </c>
      <c r="AW98" s="288">
        <v>0.13400000000000001</v>
      </c>
      <c r="AX98" s="288">
        <v>0.02</v>
      </c>
      <c r="AY98" s="288">
        <v>1.331</v>
      </c>
      <c r="AZ98" s="288">
        <v>0.13400000000000001</v>
      </c>
      <c r="BA98" s="288">
        <v>0.02</v>
      </c>
    </row>
    <row r="99" spans="2:59" ht="18" customHeight="1" x14ac:dyDescent="0.25">
      <c r="B99" s="39"/>
      <c r="C99" s="87"/>
      <c r="D99" s="87"/>
      <c r="E99" s="287" t="s">
        <v>643</v>
      </c>
      <c r="F99" s="289" t="s">
        <v>139</v>
      </c>
      <c r="G99" s="289" t="s">
        <v>139</v>
      </c>
      <c r="H99" s="289" t="s">
        <v>139</v>
      </c>
      <c r="I99" s="289" t="s">
        <v>139</v>
      </c>
      <c r="J99" s="289" t="s">
        <v>139</v>
      </c>
      <c r="K99" s="289" t="s">
        <v>139</v>
      </c>
      <c r="L99" s="289" t="s">
        <v>139</v>
      </c>
      <c r="M99" s="289" t="s">
        <v>139</v>
      </c>
      <c r="N99" s="289" t="s">
        <v>139</v>
      </c>
      <c r="O99" s="289" t="s">
        <v>139</v>
      </c>
      <c r="P99" s="289" t="s">
        <v>139</v>
      </c>
      <c r="Q99" s="289" t="s">
        <v>139</v>
      </c>
      <c r="R99" s="289" t="s">
        <v>139</v>
      </c>
      <c r="S99" s="289" t="s">
        <v>139</v>
      </c>
      <c r="T99" s="289" t="s">
        <v>139</v>
      </c>
      <c r="U99" s="289" t="s">
        <v>139</v>
      </c>
      <c r="V99" s="289" t="s">
        <v>139</v>
      </c>
      <c r="W99" s="289" t="s">
        <v>139</v>
      </c>
      <c r="X99" s="289" t="s">
        <v>139</v>
      </c>
      <c r="Y99" s="289" t="s">
        <v>139</v>
      </c>
      <c r="Z99" s="289" t="s">
        <v>139</v>
      </c>
      <c r="AA99" s="289" t="s">
        <v>139</v>
      </c>
      <c r="AB99" s="289" t="s">
        <v>139</v>
      </c>
      <c r="AC99" s="289" t="s">
        <v>139</v>
      </c>
      <c r="AD99" s="289" t="s">
        <v>139</v>
      </c>
      <c r="AE99" s="289" t="s">
        <v>139</v>
      </c>
      <c r="AF99" s="289" t="s">
        <v>139</v>
      </c>
      <c r="AG99" s="289" t="s">
        <v>139</v>
      </c>
      <c r="AH99" s="289" t="s">
        <v>139</v>
      </c>
      <c r="AI99" s="289" t="s">
        <v>139</v>
      </c>
      <c r="AJ99" s="289" t="s">
        <v>139</v>
      </c>
      <c r="AK99" s="289" t="s">
        <v>139</v>
      </c>
      <c r="AL99" s="289" t="s">
        <v>139</v>
      </c>
      <c r="AM99" s="289" t="s">
        <v>139</v>
      </c>
      <c r="AN99" s="289" t="s">
        <v>139</v>
      </c>
      <c r="AO99" s="289" t="s">
        <v>139</v>
      </c>
      <c r="AP99" s="289" t="s">
        <v>139</v>
      </c>
      <c r="AQ99" s="289" t="s">
        <v>139</v>
      </c>
      <c r="AR99" s="289" t="s">
        <v>139</v>
      </c>
      <c r="AS99" s="289" t="s">
        <v>139</v>
      </c>
      <c r="AT99" s="289" t="s">
        <v>139</v>
      </c>
      <c r="AU99" s="289" t="s">
        <v>139</v>
      </c>
      <c r="AV99" s="289" t="s">
        <v>139</v>
      </c>
      <c r="AW99" s="289" t="s">
        <v>139</v>
      </c>
      <c r="AX99" s="289" t="s">
        <v>139</v>
      </c>
      <c r="AY99" s="289" t="s">
        <v>139</v>
      </c>
      <c r="AZ99" s="289" t="s">
        <v>139</v>
      </c>
      <c r="BA99" s="289" t="s">
        <v>139</v>
      </c>
    </row>
    <row r="100" spans="2:59" s="11" customFormat="1" ht="18" customHeight="1" x14ac:dyDescent="0.25">
      <c r="B100" s="39"/>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row>
    <row r="101" spans="2:59" s="141" customFormat="1" x14ac:dyDescent="0.25">
      <c r="B101" s="120" t="s">
        <v>763</v>
      </c>
      <c r="C101" s="26"/>
      <c r="D101" s="26"/>
      <c r="Q101" s="27"/>
    </row>
    <row r="102" spans="2:59" s="141" customFormat="1" x14ac:dyDescent="0.25">
      <c r="B102" s="120"/>
      <c r="D102" s="26"/>
      <c r="Q102" s="27"/>
    </row>
    <row r="103" spans="2:59" s="141" customFormat="1" x14ac:dyDescent="0.25">
      <c r="C103" s="205" t="s">
        <v>897</v>
      </c>
      <c r="D103" s="26"/>
      <c r="Q103" s="27"/>
    </row>
    <row r="104" spans="2:59" s="141" customFormat="1" x14ac:dyDescent="0.25">
      <c r="C104" s="359" t="s">
        <v>218</v>
      </c>
      <c r="D104" s="26"/>
      <c r="Q104" s="27"/>
    </row>
    <row r="105" spans="2:59" s="141" customFormat="1" x14ac:dyDescent="0.25">
      <c r="C105" s="290" t="s">
        <v>517</v>
      </c>
      <c r="D105" s="26"/>
      <c r="Q105" s="27"/>
    </row>
    <row r="106" spans="2:59" s="141" customFormat="1" x14ac:dyDescent="0.25">
      <c r="C106" s="290" t="s">
        <v>906</v>
      </c>
      <c r="D106" s="26"/>
      <c r="Q106" s="27"/>
    </row>
    <row r="107" spans="2:59" s="141" customFormat="1" x14ac:dyDescent="0.25">
      <c r="C107" s="290" t="s">
        <v>697</v>
      </c>
      <c r="D107" s="26"/>
      <c r="Q107" s="27"/>
    </row>
    <row r="108" spans="2:59" s="141" customFormat="1" x14ac:dyDescent="0.25">
      <c r="C108" s="290" t="s">
        <v>492</v>
      </c>
      <c r="D108" s="26"/>
      <c r="Q108" s="27"/>
    </row>
    <row r="109" spans="2:59" s="141" customFormat="1" x14ac:dyDescent="0.25">
      <c r="C109" s="290" t="s">
        <v>761</v>
      </c>
      <c r="D109" s="26"/>
      <c r="Q109" s="27"/>
    </row>
    <row r="110" spans="2:59" s="141" customFormat="1" x14ac:dyDescent="0.25">
      <c r="C110" s="290" t="s">
        <v>534</v>
      </c>
      <c r="D110" s="26"/>
      <c r="Q110" s="27"/>
    </row>
    <row r="111" spans="2:59" s="141" customFormat="1" x14ac:dyDescent="0.25">
      <c r="C111" s="290" t="s">
        <v>3</v>
      </c>
      <c r="D111" s="26"/>
      <c r="Q111" s="27"/>
    </row>
    <row r="112" spans="2:59" s="141" customFormat="1" x14ac:dyDescent="0.25">
      <c r="C112" s="290" t="s">
        <v>891</v>
      </c>
      <c r="D112" s="26"/>
      <c r="Q112" s="27"/>
    </row>
    <row r="113" spans="1:33" s="141" customFormat="1" x14ac:dyDescent="0.25">
      <c r="C113" s="290" t="s">
        <v>1237</v>
      </c>
      <c r="D113" s="26"/>
      <c r="Q113" s="27"/>
    </row>
    <row r="114" spans="1:33" s="141" customFormat="1" x14ac:dyDescent="0.25">
      <c r="C114" s="290" t="s">
        <v>907</v>
      </c>
      <c r="D114" s="26"/>
      <c r="Q114" s="27"/>
    </row>
    <row r="115" spans="1:33" s="141" customFormat="1" x14ac:dyDescent="0.25">
      <c r="C115" s="290" t="s">
        <v>908</v>
      </c>
      <c r="D115" s="26"/>
      <c r="Q115" s="27"/>
    </row>
    <row r="116" spans="1:33" s="141" customFormat="1" x14ac:dyDescent="0.25">
      <c r="C116" s="290" t="s">
        <v>1400</v>
      </c>
      <c r="D116" s="26"/>
      <c r="Q116" s="27"/>
    </row>
    <row r="117" spans="1:33" s="141" customFormat="1" x14ac:dyDescent="0.25">
      <c r="C117" s="290" t="s">
        <v>1401</v>
      </c>
      <c r="D117" s="26"/>
      <c r="Q117" s="27"/>
    </row>
    <row r="118" spans="1:33" s="141" customFormat="1" x14ac:dyDescent="0.25">
      <c r="C118" s="290" t="s">
        <v>1402</v>
      </c>
      <c r="D118" s="26"/>
      <c r="Q118" s="27"/>
    </row>
    <row r="119" spans="1:33" s="141" customFormat="1" x14ac:dyDescent="0.25">
      <c r="C119" s="290" t="s">
        <v>1403</v>
      </c>
      <c r="D119" s="26"/>
      <c r="Q119" s="27"/>
    </row>
    <row r="120" spans="1:33" s="141" customFormat="1" x14ac:dyDescent="0.25">
      <c r="C120" s="290" t="s">
        <v>1404</v>
      </c>
      <c r="D120" s="26"/>
      <c r="Q120" s="27"/>
    </row>
    <row r="121" spans="1:33" s="141" customFormat="1" x14ac:dyDescent="0.25">
      <c r="C121" s="290" t="s">
        <v>219</v>
      </c>
      <c r="D121" s="26"/>
      <c r="Q121" s="27"/>
    </row>
    <row r="122" spans="1:33" s="141" customFormat="1" x14ac:dyDescent="0.25">
      <c r="C122" s="290" t="s">
        <v>892</v>
      </c>
      <c r="D122" s="26"/>
      <c r="Q122" s="27"/>
    </row>
    <row r="123" spans="1:33" s="141" customFormat="1" x14ac:dyDescent="0.25">
      <c r="C123" s="290" t="s">
        <v>893</v>
      </c>
      <c r="D123" s="26"/>
      <c r="Q123" s="27"/>
    </row>
    <row r="124" spans="1:33" s="141" customFormat="1" x14ac:dyDescent="0.25">
      <c r="C124" s="290" t="s">
        <v>894</v>
      </c>
      <c r="D124" s="26"/>
      <c r="Q124" s="27"/>
    </row>
    <row r="125" spans="1:33" s="141" customFormat="1" x14ac:dyDescent="0.25">
      <c r="C125" s="291" t="s">
        <v>643</v>
      </c>
      <c r="D125" s="26"/>
      <c r="Q125" s="27"/>
    </row>
    <row r="126" spans="1:33" s="141" customFormat="1" x14ac:dyDescent="0.25">
      <c r="Q126" s="27"/>
    </row>
    <row r="127" spans="1:33" ht="18" customHeight="1" x14ac:dyDescent="0.25">
      <c r="A127" s="106"/>
      <c r="B127" s="120" t="s">
        <v>764</v>
      </c>
      <c r="C127" s="141"/>
      <c r="AG127" s="26"/>
    </row>
    <row r="128" spans="1:33" ht="18" customHeight="1" x14ac:dyDescent="0.25">
      <c r="A128" s="106"/>
      <c r="B128" s="120"/>
      <c r="L128" s="26" t="s">
        <v>905</v>
      </c>
      <c r="AG128" s="26"/>
    </row>
    <row r="129" spans="3:17" ht="18" customHeight="1" x14ac:dyDescent="0.25">
      <c r="C129" s="1101" t="s">
        <v>846</v>
      </c>
      <c r="D129" s="1101" t="s">
        <v>674</v>
      </c>
      <c r="E129" s="1101" t="s">
        <v>675</v>
      </c>
      <c r="F129" s="1106" t="s">
        <v>821</v>
      </c>
      <c r="G129" s="1107"/>
      <c r="H129" s="1108"/>
      <c r="I129" s="1106" t="s">
        <v>822</v>
      </c>
      <c r="J129" s="1107"/>
      <c r="K129" s="1108"/>
      <c r="L129" s="1103" t="s">
        <v>759</v>
      </c>
      <c r="M129" s="1104"/>
      <c r="N129" s="1104"/>
      <c r="O129" s="1105"/>
      <c r="Q129" s="26"/>
    </row>
    <row r="130" spans="3:17" ht="18" customHeight="1" x14ac:dyDescent="0.25">
      <c r="C130" s="1102"/>
      <c r="D130" s="1102"/>
      <c r="E130" s="1102"/>
      <c r="F130" s="204" t="s">
        <v>640</v>
      </c>
      <c r="G130" s="204" t="s">
        <v>641</v>
      </c>
      <c r="H130" s="204" t="s">
        <v>642</v>
      </c>
      <c r="I130" s="204" t="s">
        <v>640</v>
      </c>
      <c r="J130" s="204" t="s">
        <v>641</v>
      </c>
      <c r="K130" s="204" t="s">
        <v>642</v>
      </c>
      <c r="L130" s="204" t="s">
        <v>826</v>
      </c>
      <c r="M130" s="204" t="s">
        <v>827</v>
      </c>
      <c r="N130" s="204" t="s">
        <v>828</v>
      </c>
      <c r="O130" s="204" t="s">
        <v>829</v>
      </c>
      <c r="Q130" s="26"/>
    </row>
    <row r="131" spans="3:17" ht="18" customHeight="1" x14ac:dyDescent="0.25">
      <c r="C131" s="189" t="s">
        <v>230</v>
      </c>
      <c r="D131" s="190"/>
      <c r="E131" s="191"/>
      <c r="F131" s="192"/>
      <c r="G131" s="192"/>
      <c r="H131" s="192"/>
      <c r="I131" s="192"/>
      <c r="J131" s="192"/>
      <c r="K131" s="192"/>
      <c r="L131" s="192"/>
      <c r="M131" s="192"/>
      <c r="N131" s="192"/>
      <c r="O131" s="189" t="s">
        <v>229</v>
      </c>
      <c r="Q131" s="26"/>
    </row>
    <row r="132" spans="3:17" ht="18" customHeight="1" x14ac:dyDescent="0.25">
      <c r="C132" s="186" t="str">
        <f>IF(ISTEXT('3. Instalaciones fijas'!E10),'3. Instalaciones fijas'!E10,"")</f>
        <v/>
      </c>
      <c r="D132" s="186">
        <f>'3. Instalaciones fijas'!F10</f>
        <v>0</v>
      </c>
      <c r="E132" s="186">
        <f>'3. Instalaciones fijas'!G10</f>
        <v>0</v>
      </c>
      <c r="F132" s="71" t="str">
        <f>IF($D132="Otro (ud)","-",IFERROR(INDEX($F$78:$BA$99,MATCH($D132,$E$78:$E$99,0),MATCH($D$8&amp;F$130,$F$77:$BA$77,0)),""))</f>
        <v/>
      </c>
      <c r="G132" s="71" t="str">
        <f t="shared" ref="G132:H147" si="2">IF($D132="Otro (ud)","-",IFERROR(INDEX($F$78:$BA$99,MATCH($D132,$E$78:$E$99,0),MATCH($D$8&amp;G$130,$F$77:$BA$77,0)),""))</f>
        <v/>
      </c>
      <c r="H132" s="71" t="str">
        <f t="shared" si="2"/>
        <v/>
      </c>
      <c r="I132" s="187">
        <f>'3. Instalaciones fijas'!K10</f>
        <v>0</v>
      </c>
      <c r="J132" s="187">
        <f>'3. Instalaciones fijas'!L10</f>
        <v>0</v>
      </c>
      <c r="K132" s="187">
        <f>'3. Instalaciones fijas'!M10</f>
        <v>0</v>
      </c>
      <c r="L132" s="72" t="str">
        <f>IFERROR(IF(OR($D132="Biomasa madera (kg)**",$D132="Biomasa pellets (kg)**",$D132="Biogás (kg)**"),0,IF($D132="Otro (ud)",$E132*$I132,$E132*$F132)),"")</f>
        <v/>
      </c>
      <c r="M132" s="72" t="str">
        <f>IFERROR(IF($D132="Otro (ud)",$E132*$J132,$E132*$G132),"")</f>
        <v/>
      </c>
      <c r="N132" s="72" t="str">
        <f>IFERROR(IF($D132="Otro (ud)",$E132*$K132,$E132*$H132),"")</f>
        <v/>
      </c>
      <c r="O132" s="103" t="str">
        <f>IF(ISNUMBER(L132+M132*$H$13/1000+N132*$H$14/1000),L132+M132*$H$13/1000+N132*$H$14/1000,"")</f>
        <v/>
      </c>
      <c r="Q132" s="26"/>
    </row>
    <row r="133" spans="3:17" ht="18" customHeight="1" x14ac:dyDescent="0.25">
      <c r="C133" s="186" t="str">
        <f>IF(ISTEXT('3. Instalaciones fijas'!E11),'3. Instalaciones fijas'!E11,"")</f>
        <v/>
      </c>
      <c r="D133" s="186">
        <f>'3. Instalaciones fijas'!F11</f>
        <v>0</v>
      </c>
      <c r="E133" s="186">
        <f>'3. Instalaciones fijas'!G11</f>
        <v>0</v>
      </c>
      <c r="F133" s="71" t="str">
        <f t="shared" ref="F133:H153" si="3">IF($D133="Otro (ud)","-",IFERROR(INDEX($F$78:$BA$99,MATCH($D133,$E$78:$E$99,0),MATCH($D$8&amp;F$130,$F$77:$BA$77,0)),""))</f>
        <v/>
      </c>
      <c r="G133" s="71" t="str">
        <f t="shared" si="2"/>
        <v/>
      </c>
      <c r="H133" s="71" t="str">
        <f t="shared" si="2"/>
        <v/>
      </c>
      <c r="I133" s="187">
        <f>'3. Instalaciones fijas'!K11</f>
        <v>0</v>
      </c>
      <c r="J133" s="187">
        <f>'3. Instalaciones fijas'!L11</f>
        <v>0</v>
      </c>
      <c r="K133" s="187">
        <f>'3. Instalaciones fijas'!M11</f>
        <v>0</v>
      </c>
      <c r="L133" s="72" t="str">
        <f t="shared" ref="L133:L153" si="4">IFERROR(IF(OR($D133="Biomasa madera (kg)**",$D133="Biomasa pellets (kg)**",$D133="Biogás (kg)**"),0,IF($D133="Otro (ud)",$E133*$I133,$E133*$F133)),"")</f>
        <v/>
      </c>
      <c r="M133" s="72" t="str">
        <f t="shared" ref="M133:M153" si="5">IFERROR(IF($D133="Otro (ud)",$E133*$J133,$E133*$G133),"")</f>
        <v/>
      </c>
      <c r="N133" s="72" t="str">
        <f t="shared" ref="N133:N153" si="6">IFERROR(IF($D133="Otro (ud)",$E133*$K133,$E133*$H133),"")</f>
        <v/>
      </c>
      <c r="O133" s="103" t="str">
        <f t="shared" ref="O133:O153" si="7">IF(ISNUMBER(L133+M133*$H$13/1000+N133*$H$14/1000),L133+M133*$H$13/1000+N133*$H$14/1000,"")</f>
        <v/>
      </c>
      <c r="Q133" s="26"/>
    </row>
    <row r="134" spans="3:17" ht="18" customHeight="1" x14ac:dyDescent="0.25">
      <c r="C134" s="186" t="str">
        <f>IF(ISTEXT('3. Instalaciones fijas'!E12),'3. Instalaciones fijas'!E12,"")</f>
        <v/>
      </c>
      <c r="D134" s="186">
        <f>'3. Instalaciones fijas'!F12</f>
        <v>0</v>
      </c>
      <c r="E134" s="186">
        <f>'3. Instalaciones fijas'!G12</f>
        <v>0</v>
      </c>
      <c r="F134" s="71" t="str">
        <f t="shared" si="3"/>
        <v/>
      </c>
      <c r="G134" s="71" t="str">
        <f t="shared" si="2"/>
        <v/>
      </c>
      <c r="H134" s="71" t="str">
        <f t="shared" si="2"/>
        <v/>
      </c>
      <c r="I134" s="187">
        <f>'3. Instalaciones fijas'!K12</f>
        <v>0</v>
      </c>
      <c r="J134" s="187">
        <f>'3. Instalaciones fijas'!L12</f>
        <v>0</v>
      </c>
      <c r="K134" s="187">
        <f>'3. Instalaciones fijas'!M12</f>
        <v>0</v>
      </c>
      <c r="L134" s="72" t="str">
        <f t="shared" si="4"/>
        <v/>
      </c>
      <c r="M134" s="72" t="str">
        <f t="shared" si="5"/>
        <v/>
      </c>
      <c r="N134" s="72" t="str">
        <f t="shared" si="6"/>
        <v/>
      </c>
      <c r="O134" s="103" t="str">
        <f t="shared" si="7"/>
        <v/>
      </c>
      <c r="Q134" s="26"/>
    </row>
    <row r="135" spans="3:17" ht="18" customHeight="1" x14ac:dyDescent="0.25">
      <c r="C135" s="186" t="str">
        <f>IF(ISTEXT('3. Instalaciones fijas'!E13),'3. Instalaciones fijas'!E13,"")</f>
        <v/>
      </c>
      <c r="D135" s="186">
        <f>'3. Instalaciones fijas'!F13</f>
        <v>0</v>
      </c>
      <c r="E135" s="186">
        <f>'3. Instalaciones fijas'!G13</f>
        <v>0</v>
      </c>
      <c r="F135" s="71" t="str">
        <f t="shared" si="3"/>
        <v/>
      </c>
      <c r="G135" s="71" t="str">
        <f t="shared" si="2"/>
        <v/>
      </c>
      <c r="H135" s="71" t="str">
        <f t="shared" si="2"/>
        <v/>
      </c>
      <c r="I135" s="187">
        <f>'3. Instalaciones fijas'!K13</f>
        <v>0</v>
      </c>
      <c r="J135" s="187">
        <f>'3. Instalaciones fijas'!L13</f>
        <v>0</v>
      </c>
      <c r="K135" s="187">
        <f>'3. Instalaciones fijas'!M13</f>
        <v>0</v>
      </c>
      <c r="L135" s="72" t="str">
        <f t="shared" si="4"/>
        <v/>
      </c>
      <c r="M135" s="72" t="str">
        <f t="shared" si="5"/>
        <v/>
      </c>
      <c r="N135" s="72" t="str">
        <f t="shared" si="6"/>
        <v/>
      </c>
      <c r="O135" s="103" t="str">
        <f t="shared" si="7"/>
        <v/>
      </c>
    </row>
    <row r="136" spans="3:17" ht="18" customHeight="1" x14ac:dyDescent="0.25">
      <c r="C136" s="186" t="str">
        <f>IF(ISTEXT('3. Instalaciones fijas'!E14),'3. Instalaciones fijas'!E14,"")</f>
        <v/>
      </c>
      <c r="D136" s="186">
        <f>'3. Instalaciones fijas'!F14</f>
        <v>0</v>
      </c>
      <c r="E136" s="186">
        <f>'3. Instalaciones fijas'!G14</f>
        <v>0</v>
      </c>
      <c r="F136" s="71" t="str">
        <f t="shared" si="3"/>
        <v/>
      </c>
      <c r="G136" s="71" t="str">
        <f t="shared" si="2"/>
        <v/>
      </c>
      <c r="H136" s="71" t="str">
        <f t="shared" si="2"/>
        <v/>
      </c>
      <c r="I136" s="187">
        <f>'3. Instalaciones fijas'!K14</f>
        <v>0</v>
      </c>
      <c r="J136" s="187">
        <f>'3. Instalaciones fijas'!L14</f>
        <v>0</v>
      </c>
      <c r="K136" s="187">
        <f>'3. Instalaciones fijas'!M14</f>
        <v>0</v>
      </c>
      <c r="L136" s="72" t="str">
        <f t="shared" si="4"/>
        <v/>
      </c>
      <c r="M136" s="72" t="str">
        <f t="shared" si="5"/>
        <v/>
      </c>
      <c r="N136" s="72" t="str">
        <f t="shared" si="6"/>
        <v/>
      </c>
      <c r="O136" s="103" t="str">
        <f t="shared" si="7"/>
        <v/>
      </c>
    </row>
    <row r="137" spans="3:17" ht="18" customHeight="1" x14ac:dyDescent="0.25">
      <c r="C137" s="186" t="str">
        <f>IF(ISTEXT('3. Instalaciones fijas'!E15),'3. Instalaciones fijas'!E15,"")</f>
        <v/>
      </c>
      <c r="D137" s="186">
        <f>'3. Instalaciones fijas'!F15</f>
        <v>0</v>
      </c>
      <c r="E137" s="186">
        <f>'3. Instalaciones fijas'!G15</f>
        <v>0</v>
      </c>
      <c r="F137" s="71" t="str">
        <f t="shared" si="3"/>
        <v/>
      </c>
      <c r="G137" s="71" t="str">
        <f t="shared" si="2"/>
        <v/>
      </c>
      <c r="H137" s="71" t="str">
        <f t="shared" si="2"/>
        <v/>
      </c>
      <c r="I137" s="187">
        <f>'3. Instalaciones fijas'!K15</f>
        <v>0</v>
      </c>
      <c r="J137" s="187">
        <f>'3. Instalaciones fijas'!L15</f>
        <v>0</v>
      </c>
      <c r="K137" s="187">
        <f>'3. Instalaciones fijas'!M15</f>
        <v>0</v>
      </c>
      <c r="L137" s="72" t="str">
        <f t="shared" si="4"/>
        <v/>
      </c>
      <c r="M137" s="72" t="str">
        <f t="shared" si="5"/>
        <v/>
      </c>
      <c r="N137" s="72" t="str">
        <f t="shared" si="6"/>
        <v/>
      </c>
      <c r="O137" s="103" t="str">
        <f t="shared" si="7"/>
        <v/>
      </c>
    </row>
    <row r="138" spans="3:17" ht="18" customHeight="1" x14ac:dyDescent="0.25">
      <c r="C138" s="186" t="str">
        <f>IF(ISTEXT('3. Instalaciones fijas'!E16),'3. Instalaciones fijas'!E16,"")</f>
        <v/>
      </c>
      <c r="D138" s="186">
        <f>'3. Instalaciones fijas'!F16</f>
        <v>0</v>
      </c>
      <c r="E138" s="186">
        <f>'3. Instalaciones fijas'!G16</f>
        <v>0</v>
      </c>
      <c r="F138" s="71" t="str">
        <f t="shared" si="3"/>
        <v/>
      </c>
      <c r="G138" s="71" t="str">
        <f t="shared" si="2"/>
        <v/>
      </c>
      <c r="H138" s="71" t="str">
        <f t="shared" si="2"/>
        <v/>
      </c>
      <c r="I138" s="187">
        <f>'3. Instalaciones fijas'!K16</f>
        <v>0</v>
      </c>
      <c r="J138" s="187">
        <f>'3. Instalaciones fijas'!L16</f>
        <v>0</v>
      </c>
      <c r="K138" s="187">
        <f>'3. Instalaciones fijas'!M16</f>
        <v>0</v>
      </c>
      <c r="L138" s="72" t="str">
        <f t="shared" si="4"/>
        <v/>
      </c>
      <c r="M138" s="72" t="str">
        <f t="shared" si="5"/>
        <v/>
      </c>
      <c r="N138" s="72" t="str">
        <f t="shared" si="6"/>
        <v/>
      </c>
      <c r="O138" s="103" t="str">
        <f t="shared" si="7"/>
        <v/>
      </c>
    </row>
    <row r="139" spans="3:17" ht="18" customHeight="1" x14ac:dyDescent="0.25">
      <c r="C139" s="186" t="str">
        <f>IF(ISTEXT('3. Instalaciones fijas'!E17),'3. Instalaciones fijas'!E17,"")</f>
        <v/>
      </c>
      <c r="D139" s="186">
        <f>'3. Instalaciones fijas'!F17</f>
        <v>0</v>
      </c>
      <c r="E139" s="186">
        <f>'3. Instalaciones fijas'!G17</f>
        <v>0</v>
      </c>
      <c r="F139" s="71" t="str">
        <f t="shared" si="3"/>
        <v/>
      </c>
      <c r="G139" s="71" t="str">
        <f t="shared" si="2"/>
        <v/>
      </c>
      <c r="H139" s="71" t="str">
        <f t="shared" si="2"/>
        <v/>
      </c>
      <c r="I139" s="187">
        <f>'3. Instalaciones fijas'!K17</f>
        <v>0</v>
      </c>
      <c r="J139" s="187">
        <f>'3. Instalaciones fijas'!L17</f>
        <v>0</v>
      </c>
      <c r="K139" s="187">
        <f>'3. Instalaciones fijas'!M17</f>
        <v>0</v>
      </c>
      <c r="L139" s="72" t="str">
        <f t="shared" si="4"/>
        <v/>
      </c>
      <c r="M139" s="72" t="str">
        <f>IFERROR(IF($D139="Otro (ud)",$E139*$J139,$E139*$G139),"")</f>
        <v/>
      </c>
      <c r="N139" s="72" t="str">
        <f t="shared" si="6"/>
        <v/>
      </c>
      <c r="O139" s="103" t="str">
        <f>IF(ISNUMBER(L139+M139*$H$13/1000+N139*$H$14/1000),L139+M139*$H$13/1000+N139*$H$14/1000,"")</f>
        <v/>
      </c>
    </row>
    <row r="140" spans="3:17" ht="18" customHeight="1" x14ac:dyDescent="0.25">
      <c r="C140" s="186" t="str">
        <f>IF(ISTEXT('3. Instalaciones fijas'!E18),'3. Instalaciones fijas'!E18,"")</f>
        <v/>
      </c>
      <c r="D140" s="186">
        <f>'3. Instalaciones fijas'!F18</f>
        <v>0</v>
      </c>
      <c r="E140" s="186">
        <f>'3. Instalaciones fijas'!G18</f>
        <v>0</v>
      </c>
      <c r="F140" s="71" t="str">
        <f t="shared" si="3"/>
        <v/>
      </c>
      <c r="G140" s="71" t="str">
        <f t="shared" si="2"/>
        <v/>
      </c>
      <c r="H140" s="71" t="str">
        <f t="shared" si="2"/>
        <v/>
      </c>
      <c r="I140" s="187">
        <f>'3. Instalaciones fijas'!K18</f>
        <v>0</v>
      </c>
      <c r="J140" s="187">
        <f>'3. Instalaciones fijas'!L18</f>
        <v>0</v>
      </c>
      <c r="K140" s="187">
        <f>'3. Instalaciones fijas'!M18</f>
        <v>0</v>
      </c>
      <c r="L140" s="72" t="str">
        <f t="shared" si="4"/>
        <v/>
      </c>
      <c r="M140" s="72" t="str">
        <f t="shared" si="5"/>
        <v/>
      </c>
      <c r="N140" s="72" t="str">
        <f t="shared" si="6"/>
        <v/>
      </c>
      <c r="O140" s="103" t="str">
        <f>IF(ISNUMBER(L140+M140*$H$13/1000+N140*$H$14/1000),L140+M140*$H$13/1000+N140*$H$14/1000,"")</f>
        <v/>
      </c>
    </row>
    <row r="141" spans="3:17" ht="18" customHeight="1" x14ac:dyDescent="0.25">
      <c r="C141" s="186" t="str">
        <f>IF(ISTEXT('3. Instalaciones fijas'!E19),'3. Instalaciones fijas'!E19,"")</f>
        <v/>
      </c>
      <c r="D141" s="186">
        <f>'3. Instalaciones fijas'!F19</f>
        <v>0</v>
      </c>
      <c r="E141" s="186">
        <f>'3. Instalaciones fijas'!G19</f>
        <v>0</v>
      </c>
      <c r="F141" s="71" t="str">
        <f t="shared" si="3"/>
        <v/>
      </c>
      <c r="G141" s="71" t="str">
        <f t="shared" si="2"/>
        <v/>
      </c>
      <c r="H141" s="71" t="str">
        <f t="shared" si="2"/>
        <v/>
      </c>
      <c r="I141" s="187">
        <f>'3. Instalaciones fijas'!K19</f>
        <v>0</v>
      </c>
      <c r="J141" s="187">
        <f>'3. Instalaciones fijas'!L19</f>
        <v>0</v>
      </c>
      <c r="K141" s="187">
        <f>'3. Instalaciones fijas'!M19</f>
        <v>0</v>
      </c>
      <c r="L141" s="72" t="str">
        <f t="shared" si="4"/>
        <v/>
      </c>
      <c r="M141" s="72" t="str">
        <f t="shared" si="5"/>
        <v/>
      </c>
      <c r="N141" s="72" t="str">
        <f t="shared" si="6"/>
        <v/>
      </c>
      <c r="O141" s="103" t="str">
        <f t="shared" si="7"/>
        <v/>
      </c>
    </row>
    <row r="142" spans="3:17" ht="18" customHeight="1" x14ac:dyDescent="0.25">
      <c r="C142" s="186" t="str">
        <f>IF(ISTEXT('3. Instalaciones fijas'!E20),'3. Instalaciones fijas'!E20,"")</f>
        <v/>
      </c>
      <c r="D142" s="186">
        <f>'3. Instalaciones fijas'!F20</f>
        <v>0</v>
      </c>
      <c r="E142" s="186">
        <f>'3. Instalaciones fijas'!G20</f>
        <v>0</v>
      </c>
      <c r="F142" s="71" t="str">
        <f t="shared" si="3"/>
        <v/>
      </c>
      <c r="G142" s="71" t="str">
        <f t="shared" si="2"/>
        <v/>
      </c>
      <c r="H142" s="71" t="str">
        <f t="shared" si="2"/>
        <v/>
      </c>
      <c r="I142" s="187">
        <f>'3. Instalaciones fijas'!K20</f>
        <v>0</v>
      </c>
      <c r="J142" s="187">
        <f>'3. Instalaciones fijas'!L20</f>
        <v>0</v>
      </c>
      <c r="K142" s="187">
        <f>'3. Instalaciones fijas'!M20</f>
        <v>0</v>
      </c>
      <c r="L142" s="72" t="str">
        <f t="shared" si="4"/>
        <v/>
      </c>
      <c r="M142" s="72" t="str">
        <f t="shared" si="5"/>
        <v/>
      </c>
      <c r="N142" s="72" t="str">
        <f t="shared" si="6"/>
        <v/>
      </c>
      <c r="O142" s="103" t="str">
        <f t="shared" si="7"/>
        <v/>
      </c>
    </row>
    <row r="143" spans="3:17" ht="18" customHeight="1" x14ac:dyDescent="0.25">
      <c r="C143" s="186" t="str">
        <f>IF(ISTEXT('3. Instalaciones fijas'!E21),'3. Instalaciones fijas'!E21,"")</f>
        <v/>
      </c>
      <c r="D143" s="186">
        <f>'3. Instalaciones fijas'!F21</f>
        <v>0</v>
      </c>
      <c r="E143" s="186">
        <f>'3. Instalaciones fijas'!G21</f>
        <v>0</v>
      </c>
      <c r="F143" s="71" t="str">
        <f t="shared" si="3"/>
        <v/>
      </c>
      <c r="G143" s="71" t="str">
        <f t="shared" si="2"/>
        <v/>
      </c>
      <c r="H143" s="71" t="str">
        <f t="shared" si="2"/>
        <v/>
      </c>
      <c r="I143" s="187">
        <f>'3. Instalaciones fijas'!K21</f>
        <v>0</v>
      </c>
      <c r="J143" s="187">
        <f>'3. Instalaciones fijas'!L21</f>
        <v>0</v>
      </c>
      <c r="K143" s="187">
        <f>'3. Instalaciones fijas'!M21</f>
        <v>0</v>
      </c>
      <c r="L143" s="72" t="str">
        <f t="shared" si="4"/>
        <v/>
      </c>
      <c r="M143" s="72" t="str">
        <f t="shared" si="5"/>
        <v/>
      </c>
      <c r="N143" s="72" t="str">
        <f t="shared" si="6"/>
        <v/>
      </c>
      <c r="O143" s="103" t="str">
        <f t="shared" si="7"/>
        <v/>
      </c>
    </row>
    <row r="144" spans="3:17" ht="18" customHeight="1" x14ac:dyDescent="0.25">
      <c r="C144" s="186" t="str">
        <f>IF(ISTEXT('3. Instalaciones fijas'!E22),'3. Instalaciones fijas'!E22,"")</f>
        <v/>
      </c>
      <c r="D144" s="186">
        <f>'3. Instalaciones fijas'!F22</f>
        <v>0</v>
      </c>
      <c r="E144" s="186">
        <f>'3. Instalaciones fijas'!G22</f>
        <v>0</v>
      </c>
      <c r="F144" s="71" t="str">
        <f t="shared" si="3"/>
        <v/>
      </c>
      <c r="G144" s="71" t="str">
        <f t="shared" si="2"/>
        <v/>
      </c>
      <c r="H144" s="71" t="str">
        <f t="shared" si="2"/>
        <v/>
      </c>
      <c r="I144" s="187">
        <f>'3. Instalaciones fijas'!K22</f>
        <v>0</v>
      </c>
      <c r="J144" s="187">
        <f>'3. Instalaciones fijas'!L22</f>
        <v>0</v>
      </c>
      <c r="K144" s="187">
        <f>'3. Instalaciones fijas'!M22</f>
        <v>0</v>
      </c>
      <c r="L144" s="72" t="str">
        <f t="shared" si="4"/>
        <v/>
      </c>
      <c r="M144" s="72" t="str">
        <f t="shared" si="5"/>
        <v/>
      </c>
      <c r="N144" s="72" t="str">
        <f t="shared" si="6"/>
        <v/>
      </c>
      <c r="O144" s="103" t="str">
        <f t="shared" si="7"/>
        <v/>
      </c>
    </row>
    <row r="145" spans="1:53" ht="18" customHeight="1" x14ac:dyDescent="0.25">
      <c r="C145" s="186" t="str">
        <f>IF(ISTEXT('3. Instalaciones fijas'!E23),'3. Instalaciones fijas'!E23,"")</f>
        <v/>
      </c>
      <c r="D145" s="186">
        <f>'3. Instalaciones fijas'!F23</f>
        <v>0</v>
      </c>
      <c r="E145" s="186">
        <f>'3. Instalaciones fijas'!G23</f>
        <v>0</v>
      </c>
      <c r="F145" s="71" t="str">
        <f t="shared" si="3"/>
        <v/>
      </c>
      <c r="G145" s="71" t="str">
        <f t="shared" si="2"/>
        <v/>
      </c>
      <c r="H145" s="71" t="str">
        <f t="shared" si="2"/>
        <v/>
      </c>
      <c r="I145" s="187">
        <f>'3. Instalaciones fijas'!K23</f>
        <v>0</v>
      </c>
      <c r="J145" s="187">
        <f>'3. Instalaciones fijas'!L23</f>
        <v>0</v>
      </c>
      <c r="K145" s="187">
        <f>'3. Instalaciones fijas'!M23</f>
        <v>0</v>
      </c>
      <c r="L145" s="72" t="str">
        <f t="shared" si="4"/>
        <v/>
      </c>
      <c r="M145" s="72" t="str">
        <f t="shared" si="5"/>
        <v/>
      </c>
      <c r="N145" s="72" t="str">
        <f t="shared" si="6"/>
        <v/>
      </c>
      <c r="O145" s="103" t="str">
        <f t="shared" si="7"/>
        <v/>
      </c>
    </row>
    <row r="146" spans="1:53" ht="18" customHeight="1" x14ac:dyDescent="0.25">
      <c r="C146" s="186" t="str">
        <f>IF(ISTEXT('3. Instalaciones fijas'!E24),'3. Instalaciones fijas'!E24,"")</f>
        <v/>
      </c>
      <c r="D146" s="186">
        <f>'3. Instalaciones fijas'!F24</f>
        <v>0</v>
      </c>
      <c r="E146" s="186">
        <f>'3. Instalaciones fijas'!G24</f>
        <v>0</v>
      </c>
      <c r="F146" s="71" t="str">
        <f t="shared" si="3"/>
        <v/>
      </c>
      <c r="G146" s="71" t="str">
        <f t="shared" si="2"/>
        <v/>
      </c>
      <c r="H146" s="71" t="str">
        <f t="shared" si="2"/>
        <v/>
      </c>
      <c r="I146" s="187">
        <f>'3. Instalaciones fijas'!K24</f>
        <v>0</v>
      </c>
      <c r="J146" s="187">
        <f>'3. Instalaciones fijas'!L24</f>
        <v>0</v>
      </c>
      <c r="K146" s="187">
        <f>'3. Instalaciones fijas'!M24</f>
        <v>0</v>
      </c>
      <c r="L146" s="72" t="str">
        <f t="shared" si="4"/>
        <v/>
      </c>
      <c r="M146" s="72" t="str">
        <f t="shared" si="5"/>
        <v/>
      </c>
      <c r="N146" s="72" t="str">
        <f t="shared" si="6"/>
        <v/>
      </c>
      <c r="O146" s="103" t="str">
        <f t="shared" si="7"/>
        <v/>
      </c>
    </row>
    <row r="147" spans="1:53" ht="18" customHeight="1" x14ac:dyDescent="0.25">
      <c r="C147" s="186" t="str">
        <f>IF(ISTEXT('3. Instalaciones fijas'!E25),'3. Instalaciones fijas'!E25,"")</f>
        <v/>
      </c>
      <c r="D147" s="186">
        <f>'3. Instalaciones fijas'!F25</f>
        <v>0</v>
      </c>
      <c r="E147" s="186">
        <f>'3. Instalaciones fijas'!G25</f>
        <v>0</v>
      </c>
      <c r="F147" s="71" t="str">
        <f t="shared" si="3"/>
        <v/>
      </c>
      <c r="G147" s="71" t="str">
        <f t="shared" si="2"/>
        <v/>
      </c>
      <c r="H147" s="71" t="str">
        <f t="shared" si="2"/>
        <v/>
      </c>
      <c r="I147" s="187">
        <f>'3. Instalaciones fijas'!K25</f>
        <v>0</v>
      </c>
      <c r="J147" s="187">
        <f>'3. Instalaciones fijas'!L25</f>
        <v>0</v>
      </c>
      <c r="K147" s="187">
        <f>'3. Instalaciones fijas'!M25</f>
        <v>0</v>
      </c>
      <c r="L147" s="72" t="str">
        <f t="shared" si="4"/>
        <v/>
      </c>
      <c r="M147" s="72" t="str">
        <f t="shared" si="5"/>
        <v/>
      </c>
      <c r="N147" s="72" t="str">
        <f t="shared" si="6"/>
        <v/>
      </c>
      <c r="O147" s="103" t="str">
        <f t="shared" si="7"/>
        <v/>
      </c>
    </row>
    <row r="148" spans="1:53" ht="18" customHeight="1" x14ac:dyDescent="0.25">
      <c r="C148" s="186" t="str">
        <f>IF(ISTEXT('3. Instalaciones fijas'!E26),'3. Instalaciones fijas'!E26,"")</f>
        <v/>
      </c>
      <c r="D148" s="186">
        <f>'3. Instalaciones fijas'!F26</f>
        <v>0</v>
      </c>
      <c r="E148" s="186">
        <f>'3. Instalaciones fijas'!G26</f>
        <v>0</v>
      </c>
      <c r="F148" s="71" t="str">
        <f t="shared" si="3"/>
        <v/>
      </c>
      <c r="G148" s="71" t="str">
        <f t="shared" si="3"/>
        <v/>
      </c>
      <c r="H148" s="71" t="str">
        <f t="shared" si="3"/>
        <v/>
      </c>
      <c r="I148" s="187">
        <f>'3. Instalaciones fijas'!K26</f>
        <v>0</v>
      </c>
      <c r="J148" s="187">
        <f>'3. Instalaciones fijas'!L26</f>
        <v>0</v>
      </c>
      <c r="K148" s="187">
        <f>'3. Instalaciones fijas'!M26</f>
        <v>0</v>
      </c>
      <c r="L148" s="72" t="str">
        <f t="shared" si="4"/>
        <v/>
      </c>
      <c r="M148" s="72" t="str">
        <f t="shared" si="5"/>
        <v/>
      </c>
      <c r="N148" s="72" t="str">
        <f t="shared" si="6"/>
        <v/>
      </c>
      <c r="O148" s="103" t="str">
        <f t="shared" si="7"/>
        <v/>
      </c>
    </row>
    <row r="149" spans="1:53" ht="18" customHeight="1" x14ac:dyDescent="0.25">
      <c r="C149" s="186" t="str">
        <f>IF(ISTEXT('3. Instalaciones fijas'!E27),'3. Instalaciones fijas'!E27,"")</f>
        <v/>
      </c>
      <c r="D149" s="186">
        <f>'3. Instalaciones fijas'!F27</f>
        <v>0</v>
      </c>
      <c r="E149" s="186">
        <f>'3. Instalaciones fijas'!G27</f>
        <v>0</v>
      </c>
      <c r="F149" s="71" t="str">
        <f t="shared" si="3"/>
        <v/>
      </c>
      <c r="G149" s="71" t="str">
        <f t="shared" si="3"/>
        <v/>
      </c>
      <c r="H149" s="71" t="str">
        <f t="shared" si="3"/>
        <v/>
      </c>
      <c r="I149" s="187">
        <f>'3. Instalaciones fijas'!K27</f>
        <v>0</v>
      </c>
      <c r="J149" s="187">
        <f>'3. Instalaciones fijas'!L27</f>
        <v>0</v>
      </c>
      <c r="K149" s="187">
        <f>'3. Instalaciones fijas'!M27</f>
        <v>0</v>
      </c>
      <c r="L149" s="72" t="str">
        <f t="shared" si="4"/>
        <v/>
      </c>
      <c r="M149" s="72" t="str">
        <f t="shared" si="5"/>
        <v/>
      </c>
      <c r="N149" s="72" t="str">
        <f t="shared" si="6"/>
        <v/>
      </c>
      <c r="O149" s="103" t="str">
        <f t="shared" si="7"/>
        <v/>
      </c>
    </row>
    <row r="150" spans="1:53" ht="18" customHeight="1" x14ac:dyDescent="0.25">
      <c r="C150" s="186" t="str">
        <f>IF(ISTEXT('3. Instalaciones fijas'!E28),'3. Instalaciones fijas'!E28,"")</f>
        <v/>
      </c>
      <c r="D150" s="186">
        <f>'3. Instalaciones fijas'!F28</f>
        <v>0</v>
      </c>
      <c r="E150" s="186">
        <f>'3. Instalaciones fijas'!G28</f>
        <v>0</v>
      </c>
      <c r="F150" s="71" t="str">
        <f t="shared" si="3"/>
        <v/>
      </c>
      <c r="G150" s="71" t="str">
        <f t="shared" si="3"/>
        <v/>
      </c>
      <c r="H150" s="71" t="str">
        <f t="shared" si="3"/>
        <v/>
      </c>
      <c r="I150" s="187">
        <f>'3. Instalaciones fijas'!K28</f>
        <v>0</v>
      </c>
      <c r="J150" s="187">
        <f>'3. Instalaciones fijas'!L28</f>
        <v>0</v>
      </c>
      <c r="K150" s="187">
        <f>'3. Instalaciones fijas'!M28</f>
        <v>0</v>
      </c>
      <c r="L150" s="72" t="str">
        <f t="shared" si="4"/>
        <v/>
      </c>
      <c r="M150" s="72" t="str">
        <f t="shared" si="5"/>
        <v/>
      </c>
      <c r="N150" s="72" t="str">
        <f t="shared" si="6"/>
        <v/>
      </c>
      <c r="O150" s="103" t="str">
        <f t="shared" si="7"/>
        <v/>
      </c>
    </row>
    <row r="151" spans="1:53" ht="18" customHeight="1" x14ac:dyDescent="0.25">
      <c r="C151" s="186" t="str">
        <f>IF(ISTEXT('3. Instalaciones fijas'!E29),'3. Instalaciones fijas'!E29,"")</f>
        <v/>
      </c>
      <c r="D151" s="186">
        <f>'3. Instalaciones fijas'!F29</f>
        <v>0</v>
      </c>
      <c r="E151" s="186">
        <f>'3. Instalaciones fijas'!G29</f>
        <v>0</v>
      </c>
      <c r="F151" s="71" t="str">
        <f t="shared" si="3"/>
        <v/>
      </c>
      <c r="G151" s="71" t="str">
        <f t="shared" si="3"/>
        <v/>
      </c>
      <c r="H151" s="71" t="str">
        <f t="shared" si="3"/>
        <v/>
      </c>
      <c r="I151" s="187">
        <f>'3. Instalaciones fijas'!K29</f>
        <v>0</v>
      </c>
      <c r="J151" s="187">
        <f>'3. Instalaciones fijas'!L29</f>
        <v>0</v>
      </c>
      <c r="K151" s="187">
        <f>'3. Instalaciones fijas'!M29</f>
        <v>0</v>
      </c>
      <c r="L151" s="72" t="str">
        <f t="shared" si="4"/>
        <v/>
      </c>
      <c r="M151" s="72" t="str">
        <f t="shared" si="5"/>
        <v/>
      </c>
      <c r="N151" s="72" t="str">
        <f t="shared" si="6"/>
        <v/>
      </c>
      <c r="O151" s="103" t="str">
        <f t="shared" si="7"/>
        <v/>
      </c>
    </row>
    <row r="152" spans="1:53" ht="18" customHeight="1" x14ac:dyDescent="0.25">
      <c r="C152" s="186" t="str">
        <f>IF(ISTEXT('3. Instalaciones fijas'!E30),'3. Instalaciones fijas'!E30,"")</f>
        <v/>
      </c>
      <c r="D152" s="186">
        <f>'3. Instalaciones fijas'!F30</f>
        <v>0</v>
      </c>
      <c r="E152" s="186">
        <f>'3. Instalaciones fijas'!G30</f>
        <v>0</v>
      </c>
      <c r="F152" s="71" t="str">
        <f t="shared" si="3"/>
        <v/>
      </c>
      <c r="G152" s="71" t="str">
        <f t="shared" si="3"/>
        <v/>
      </c>
      <c r="H152" s="71" t="str">
        <f t="shared" si="3"/>
        <v/>
      </c>
      <c r="I152" s="187">
        <f>'3. Instalaciones fijas'!K30</f>
        <v>0</v>
      </c>
      <c r="J152" s="187">
        <f>'3. Instalaciones fijas'!L30</f>
        <v>0</v>
      </c>
      <c r="K152" s="187">
        <f>'3. Instalaciones fijas'!M30</f>
        <v>0</v>
      </c>
      <c r="L152" s="72" t="str">
        <f t="shared" si="4"/>
        <v/>
      </c>
      <c r="M152" s="72" t="str">
        <f t="shared" si="5"/>
        <v/>
      </c>
      <c r="N152" s="72" t="str">
        <f t="shared" si="6"/>
        <v/>
      </c>
      <c r="O152" s="103" t="str">
        <f t="shared" si="7"/>
        <v/>
      </c>
    </row>
    <row r="153" spans="1:53" ht="18" customHeight="1" x14ac:dyDescent="0.25">
      <c r="C153" s="186" t="str">
        <f>IF(ISTEXT('3. Instalaciones fijas'!E31),'3. Instalaciones fijas'!E31,"")</f>
        <v/>
      </c>
      <c r="D153" s="186">
        <f>'3. Instalaciones fijas'!F31</f>
        <v>0</v>
      </c>
      <c r="E153" s="186">
        <f>'3. Instalaciones fijas'!G31</f>
        <v>0</v>
      </c>
      <c r="F153" s="71" t="str">
        <f t="shared" si="3"/>
        <v/>
      </c>
      <c r="G153" s="71" t="str">
        <f t="shared" si="3"/>
        <v/>
      </c>
      <c r="H153" s="71" t="str">
        <f t="shared" si="3"/>
        <v/>
      </c>
      <c r="I153" s="187">
        <f>'3. Instalaciones fijas'!K31</f>
        <v>0</v>
      </c>
      <c r="J153" s="187">
        <f>'3. Instalaciones fijas'!L31</f>
        <v>0</v>
      </c>
      <c r="K153" s="187">
        <f>'3. Instalaciones fijas'!M31</f>
        <v>0</v>
      </c>
      <c r="L153" s="72" t="str">
        <f t="shared" si="4"/>
        <v/>
      </c>
      <c r="M153" s="72" t="str">
        <f t="shared" si="5"/>
        <v/>
      </c>
      <c r="N153" s="72" t="str">
        <f t="shared" si="6"/>
        <v/>
      </c>
      <c r="O153" s="103" t="str">
        <f t="shared" si="7"/>
        <v/>
      </c>
    </row>
    <row r="154" spans="1:53" ht="18" customHeight="1" x14ac:dyDescent="0.25">
      <c r="L154" s="197">
        <f>SUM(L132:L153)</f>
        <v>0</v>
      </c>
      <c r="M154" s="197">
        <f t="shared" ref="M154:O154" si="8">SUM(M132:M153)</f>
        <v>0</v>
      </c>
      <c r="N154" s="197">
        <f t="shared" si="8"/>
        <v>0</v>
      </c>
      <c r="O154" s="197">
        <f t="shared" si="8"/>
        <v>0</v>
      </c>
    </row>
    <row r="155" spans="1:53" s="87" customFormat="1" ht="18" customHeight="1" x14ac:dyDescent="0.25">
      <c r="A155" s="11"/>
      <c r="B155" s="26"/>
      <c r="C155" s="26"/>
      <c r="D155" s="26"/>
      <c r="E155" s="26"/>
      <c r="F155" s="26"/>
      <c r="G155" s="26"/>
      <c r="H155" s="26"/>
      <c r="I155" s="26"/>
      <c r="J155" s="26"/>
      <c r="K155" s="26"/>
      <c r="L155" s="26"/>
      <c r="M155" s="26"/>
      <c r="N155" s="26"/>
      <c r="O155" s="26"/>
      <c r="P155" s="26"/>
      <c r="Q155" s="27"/>
      <c r="R155" s="26"/>
      <c r="S155" s="26"/>
      <c r="T155" s="26"/>
      <c r="U155" s="26"/>
      <c r="V155" s="26"/>
      <c r="W155" s="26"/>
      <c r="X155" s="26"/>
      <c r="Y155" s="26"/>
      <c r="Z155" s="26"/>
      <c r="AA155" s="26"/>
      <c r="AB155" s="26"/>
      <c r="AC155" s="26"/>
      <c r="AD155" s="26"/>
      <c r="AE155" s="26"/>
      <c r="AF155" s="26"/>
      <c r="AG155" s="27"/>
      <c r="AH155" s="26"/>
      <c r="AI155" s="26"/>
      <c r="AJ155" s="26"/>
      <c r="AK155" s="26"/>
      <c r="AL155" s="26"/>
      <c r="AM155" s="26"/>
      <c r="AN155" s="26"/>
      <c r="AO155" s="26"/>
      <c r="AP155" s="26"/>
      <c r="AQ155" s="26"/>
      <c r="AR155" s="26"/>
      <c r="AS155" s="26"/>
      <c r="AT155" s="26"/>
      <c r="AU155" s="26"/>
      <c r="AV155" s="26"/>
      <c r="AW155" s="26"/>
      <c r="AX155" s="26"/>
      <c r="AY155" s="26"/>
      <c r="AZ155" s="26"/>
      <c r="BA155" s="26"/>
    </row>
    <row r="156" spans="1:53" s="87" customFormat="1" ht="18" customHeight="1" x14ac:dyDescent="0.25">
      <c r="A156" s="11"/>
      <c r="B156" s="26"/>
      <c r="C156" s="26"/>
      <c r="D156" s="26"/>
      <c r="E156" s="26"/>
      <c r="F156" s="26"/>
      <c r="G156" s="26"/>
      <c r="H156" s="26"/>
      <c r="I156" s="26"/>
      <c r="J156" s="26"/>
      <c r="K156" s="26"/>
      <c r="L156" s="26"/>
      <c r="M156" s="26"/>
      <c r="N156" s="26"/>
      <c r="O156" s="26"/>
      <c r="P156" s="26"/>
      <c r="Q156" s="27"/>
      <c r="R156" s="26"/>
      <c r="S156" s="26"/>
      <c r="T156" s="26"/>
      <c r="U156" s="26"/>
      <c r="V156" s="26"/>
      <c r="W156" s="26"/>
      <c r="X156" s="26"/>
      <c r="Y156" s="26"/>
      <c r="Z156" s="26"/>
      <c r="AA156" s="26"/>
      <c r="AB156" s="26"/>
      <c r="AC156" s="26"/>
      <c r="AD156" s="26"/>
      <c r="AE156" s="26"/>
      <c r="AF156" s="26"/>
      <c r="AG156" s="27"/>
      <c r="AH156" s="26"/>
      <c r="AI156" s="26"/>
      <c r="AJ156" s="26"/>
      <c r="AK156" s="26"/>
      <c r="AL156" s="26"/>
      <c r="AM156" s="26"/>
      <c r="AN156" s="26"/>
      <c r="AO156" s="26"/>
      <c r="AP156" s="26"/>
      <c r="AQ156" s="26"/>
      <c r="AR156" s="26"/>
      <c r="AS156" s="26"/>
      <c r="AT156" s="26"/>
      <c r="AU156" s="26"/>
      <c r="AV156" s="26"/>
      <c r="AW156" s="26"/>
      <c r="AX156" s="26"/>
      <c r="AY156" s="26"/>
      <c r="AZ156" s="26"/>
      <c r="BA156" s="26"/>
    </row>
    <row r="157" spans="1:53" s="94" customFormat="1" ht="18" customHeight="1" x14ac:dyDescent="0.35">
      <c r="A157" s="105" t="s">
        <v>17</v>
      </c>
      <c r="B157" s="109" t="s">
        <v>661</v>
      </c>
      <c r="C157" s="30"/>
      <c r="D157" s="30"/>
      <c r="E157" s="30"/>
      <c r="F157" s="30"/>
      <c r="G157" s="30"/>
      <c r="H157" s="30"/>
      <c r="I157" s="30"/>
      <c r="J157" s="30"/>
      <c r="K157" s="30"/>
      <c r="L157" s="30"/>
      <c r="M157" s="30"/>
      <c r="N157" s="29"/>
      <c r="O157" s="29"/>
      <c r="P157" s="29"/>
      <c r="Q157" s="84"/>
      <c r="R157" s="29"/>
      <c r="S157" s="29"/>
      <c r="T157" s="29"/>
      <c r="U157" s="29"/>
      <c r="V157" s="29"/>
      <c r="W157" s="29"/>
      <c r="X157" s="29"/>
      <c r="Y157" s="29"/>
      <c r="Z157" s="29"/>
      <c r="AA157" s="29"/>
      <c r="AB157" s="29"/>
      <c r="AC157" s="29"/>
      <c r="AD157" s="29"/>
      <c r="AE157" s="29"/>
      <c r="AF157" s="29"/>
      <c r="AG157" s="84"/>
      <c r="AH157" s="29"/>
      <c r="AI157" s="29"/>
      <c r="AJ157" s="29"/>
      <c r="AK157" s="29"/>
      <c r="AL157" s="29"/>
      <c r="AM157" s="29"/>
      <c r="AN157" s="29"/>
      <c r="AO157" s="29"/>
      <c r="AP157" s="29"/>
      <c r="AQ157" s="29"/>
      <c r="AR157" s="29"/>
      <c r="AS157" s="29"/>
      <c r="AT157" s="29"/>
      <c r="AU157" s="29"/>
      <c r="AV157" s="29"/>
      <c r="AW157" s="29"/>
      <c r="AX157" s="29"/>
      <c r="AY157" s="29"/>
      <c r="AZ157" s="29"/>
      <c r="BA157" s="29"/>
    </row>
    <row r="158" spans="1:53" s="87" customFormat="1" ht="18" customHeight="1" x14ac:dyDescent="0.25">
      <c r="A158" s="11"/>
      <c r="B158" s="26"/>
      <c r="C158" s="26"/>
      <c r="D158" s="26"/>
      <c r="E158" s="26"/>
      <c r="F158" s="26"/>
      <c r="G158" s="26"/>
      <c r="H158" s="26"/>
      <c r="I158" s="26"/>
      <c r="J158" s="26"/>
      <c r="K158" s="26"/>
      <c r="L158" s="26"/>
      <c r="M158" s="26"/>
      <c r="N158" s="26"/>
      <c r="O158" s="26"/>
      <c r="P158" s="26"/>
      <c r="Q158" s="27"/>
      <c r="R158" s="26"/>
      <c r="S158" s="26"/>
      <c r="T158" s="26"/>
      <c r="U158" s="26"/>
      <c r="V158" s="26"/>
      <c r="W158" s="26"/>
      <c r="X158" s="26"/>
      <c r="Y158" s="26"/>
      <c r="Z158" s="26"/>
      <c r="AA158" s="26"/>
      <c r="AB158" s="26"/>
      <c r="AC158" s="26"/>
      <c r="AD158" s="26"/>
      <c r="AE158" s="26"/>
      <c r="AF158" s="26"/>
      <c r="AG158" s="27"/>
      <c r="AH158" s="26"/>
      <c r="AI158" s="26"/>
      <c r="AJ158" s="26"/>
      <c r="AK158" s="26"/>
      <c r="AL158" s="26"/>
      <c r="AM158" s="26"/>
      <c r="AN158" s="26"/>
      <c r="AO158" s="26"/>
      <c r="AP158" s="26"/>
      <c r="AQ158" s="26"/>
      <c r="AR158" s="26"/>
      <c r="AS158" s="26"/>
      <c r="AT158" s="26"/>
      <c r="AU158" s="26"/>
      <c r="AV158" s="26"/>
      <c r="AW158" s="26"/>
      <c r="AX158" s="26"/>
      <c r="AY158" s="26"/>
      <c r="AZ158" s="26"/>
      <c r="BA158" s="26"/>
    </row>
    <row r="159" spans="1:53" ht="18" customHeight="1" x14ac:dyDescent="0.25"/>
    <row r="160" spans="1:53" ht="18" customHeight="1" x14ac:dyDescent="0.25">
      <c r="B160" s="142" t="s">
        <v>676</v>
      </c>
      <c r="C160" s="142"/>
      <c r="D160" s="142"/>
      <c r="E160" s="142"/>
      <c r="F160" s="142"/>
      <c r="G160" s="142"/>
      <c r="H160" s="142"/>
      <c r="I160" s="142"/>
      <c r="J160" s="142"/>
      <c r="K160" s="142"/>
    </row>
    <row r="161" spans="1:53" ht="18" customHeight="1" x14ac:dyDescent="0.25"/>
    <row r="162" spans="1:53" ht="18" customHeight="1" x14ac:dyDescent="0.25">
      <c r="C162" s="143" t="s">
        <v>678</v>
      </c>
    </row>
    <row r="163" spans="1:53" ht="18" customHeight="1" x14ac:dyDescent="0.25"/>
    <row r="164" spans="1:53" ht="18" customHeight="1" x14ac:dyDescent="0.25">
      <c r="D164" s="184" t="s">
        <v>839</v>
      </c>
      <c r="E164" s="184" t="s">
        <v>840</v>
      </c>
      <c r="F164" s="184" t="s">
        <v>841</v>
      </c>
      <c r="G164" s="184" t="s">
        <v>842</v>
      </c>
    </row>
    <row r="165" spans="1:53" ht="18" customHeight="1" x14ac:dyDescent="0.25">
      <c r="B165" s="26" t="s">
        <v>860</v>
      </c>
      <c r="C165" s="134" t="s">
        <v>819</v>
      </c>
      <c r="D165" s="193">
        <f>M287</f>
        <v>0</v>
      </c>
      <c r="E165" s="193">
        <f>N287</f>
        <v>0</v>
      </c>
      <c r="F165" s="193">
        <f>O287</f>
        <v>0</v>
      </c>
      <c r="G165" s="193">
        <f>P287</f>
        <v>0</v>
      </c>
      <c r="J165" s="38"/>
      <c r="K165" s="38"/>
      <c r="Q165" s="26"/>
      <c r="R165" s="27"/>
      <c r="AG165" s="26"/>
      <c r="AH165" s="27"/>
    </row>
    <row r="166" spans="1:53" ht="18" customHeight="1" x14ac:dyDescent="0.25">
      <c r="A166" s="106"/>
      <c r="B166" s="90"/>
      <c r="C166" s="87"/>
      <c r="D166" s="87"/>
      <c r="E166" s="87"/>
      <c r="F166" s="87"/>
      <c r="G166" s="183">
        <f>D165+E165*$H$13/1000+F165*$H$14/1000</f>
        <v>0</v>
      </c>
      <c r="H166" s="87"/>
      <c r="J166" s="89"/>
      <c r="K166" s="89"/>
      <c r="L166" s="89"/>
      <c r="M166" s="89"/>
      <c r="N166" s="89"/>
      <c r="O166" s="89"/>
      <c r="P166" s="87"/>
      <c r="Q166" s="87"/>
      <c r="R166" s="87"/>
      <c r="S166" s="87"/>
      <c r="T166" s="87"/>
      <c r="U166" s="87"/>
      <c r="V166" s="89"/>
      <c r="W166" s="89"/>
      <c r="X166" s="89"/>
      <c r="Y166" s="89"/>
      <c r="Z166" s="89"/>
      <c r="AA166" s="89"/>
      <c r="AB166" s="87"/>
      <c r="AC166" s="87"/>
      <c r="AD166" s="87"/>
      <c r="AE166" s="87"/>
      <c r="AF166" s="87"/>
      <c r="AG166" s="87"/>
      <c r="AH166" s="89"/>
      <c r="AI166" s="89"/>
      <c r="AJ166" s="89"/>
      <c r="AK166" s="89"/>
      <c r="AL166" s="89"/>
      <c r="AM166" s="89"/>
      <c r="AN166" s="87"/>
      <c r="AO166" s="87"/>
      <c r="AP166" s="87"/>
      <c r="AQ166" s="87"/>
      <c r="AR166" s="87"/>
      <c r="AS166" s="87"/>
      <c r="AT166" s="89"/>
      <c r="AU166" s="89"/>
      <c r="AV166" s="89"/>
      <c r="AW166" s="89"/>
      <c r="AX166" s="89"/>
      <c r="AY166" s="89"/>
      <c r="AZ166" s="87"/>
      <c r="BA166" s="87"/>
    </row>
    <row r="167" spans="1:53" ht="18" customHeight="1" x14ac:dyDescent="0.25">
      <c r="B167" s="120" t="s">
        <v>762</v>
      </c>
      <c r="C167" s="88"/>
      <c r="D167" s="87"/>
      <c r="F167" s="87"/>
      <c r="G167" s="87"/>
      <c r="H167" s="87"/>
      <c r="J167" s="87"/>
      <c r="K167" s="89"/>
      <c r="L167" s="89"/>
      <c r="M167" s="89"/>
      <c r="N167" s="89"/>
      <c r="O167" s="89"/>
      <c r="P167" s="89"/>
      <c r="Q167" s="26"/>
      <c r="R167" s="87"/>
      <c r="S167" s="87"/>
      <c r="T167" s="87"/>
      <c r="U167" s="87"/>
      <c r="V167" s="87"/>
      <c r="W167" s="89"/>
      <c r="X167" s="89"/>
      <c r="Y167" s="89"/>
      <c r="Z167" s="89"/>
      <c r="AA167" s="89"/>
      <c r="AB167" s="89"/>
      <c r="AC167" s="87"/>
      <c r="AD167" s="87"/>
      <c r="AE167" s="87"/>
      <c r="AF167" s="87"/>
      <c r="AG167" s="87"/>
      <c r="AH167" s="87"/>
      <c r="AI167" s="89"/>
      <c r="AJ167" s="89"/>
      <c r="AK167" s="89"/>
      <c r="AL167" s="89"/>
      <c r="AM167" s="89"/>
      <c r="AN167" s="89"/>
      <c r="AP167" s="87"/>
      <c r="AQ167" s="87"/>
      <c r="AR167" s="87"/>
      <c r="AS167" s="87"/>
      <c r="AT167" s="87"/>
      <c r="AU167" s="89"/>
      <c r="AV167" s="89"/>
      <c r="AW167" s="89"/>
      <c r="AX167" s="89"/>
      <c r="AY167" s="89"/>
      <c r="AZ167" s="89"/>
      <c r="BA167" s="87"/>
    </row>
    <row r="168" spans="1:53" ht="18" customHeight="1" x14ac:dyDescent="0.25">
      <c r="A168" s="106"/>
      <c r="C168" s="87" t="s">
        <v>735</v>
      </c>
      <c r="D168" s="87"/>
      <c r="E168" s="87"/>
      <c r="F168" s="87"/>
      <c r="K168" s="89"/>
      <c r="L168" s="89"/>
      <c r="M168" s="89"/>
      <c r="N168" s="89"/>
      <c r="O168" s="89"/>
      <c r="P168" s="87"/>
      <c r="Q168" s="87"/>
      <c r="R168" s="87"/>
      <c r="S168" s="87"/>
      <c r="T168" s="87"/>
      <c r="U168" s="87"/>
      <c r="V168" s="89"/>
      <c r="W168" s="89"/>
      <c r="X168" s="89"/>
      <c r="Y168" s="89"/>
      <c r="Z168" s="89"/>
      <c r="AA168" s="89"/>
      <c r="AB168" s="87"/>
      <c r="AC168" s="87"/>
      <c r="AD168" s="87"/>
      <c r="AE168" s="87"/>
      <c r="AF168" s="87"/>
      <c r="AG168" s="87"/>
      <c r="AH168" s="89"/>
      <c r="AI168" s="89"/>
      <c r="AJ168" s="89"/>
      <c r="AK168" s="89"/>
      <c r="AL168" s="89"/>
      <c r="AM168" s="89"/>
      <c r="AN168" s="87"/>
      <c r="AO168" s="87"/>
      <c r="AP168" s="87"/>
      <c r="AQ168" s="87"/>
      <c r="AR168" s="87"/>
      <c r="AS168" s="87"/>
      <c r="AT168" s="89"/>
      <c r="AU168" s="89"/>
      <c r="AV168" s="89"/>
      <c r="AW168" s="89"/>
      <c r="AX168" s="89"/>
      <c r="AY168" s="89"/>
      <c r="AZ168" s="87"/>
      <c r="BA168" s="87"/>
    </row>
    <row r="169" spans="1:53" ht="18" customHeight="1" x14ac:dyDescent="0.25">
      <c r="A169" s="106"/>
      <c r="C169" s="87" t="s">
        <v>746</v>
      </c>
      <c r="D169" s="87"/>
      <c r="E169" s="87"/>
      <c r="F169" s="87"/>
      <c r="K169" s="89"/>
      <c r="L169" s="89"/>
      <c r="M169" s="89"/>
      <c r="N169" s="89"/>
      <c r="O169" s="89"/>
      <c r="P169" s="87"/>
      <c r="Q169" s="87"/>
      <c r="R169" s="87"/>
      <c r="S169" s="87"/>
      <c r="T169" s="87"/>
      <c r="U169" s="87"/>
      <c r="V169" s="89"/>
      <c r="W169" s="89"/>
      <c r="X169" s="89"/>
      <c r="Y169" s="89"/>
      <c r="Z169" s="89"/>
      <c r="AA169" s="89"/>
      <c r="AB169" s="87"/>
      <c r="AC169" s="87"/>
      <c r="AD169" s="87"/>
      <c r="AE169" s="87"/>
      <c r="AF169" s="87"/>
      <c r="AG169" s="87"/>
      <c r="AH169" s="89"/>
      <c r="AI169" s="89"/>
      <c r="AJ169" s="89"/>
      <c r="AK169" s="89"/>
      <c r="AL169" s="89"/>
      <c r="AM169" s="89"/>
      <c r="AN169" s="87"/>
      <c r="AO169" s="87"/>
      <c r="AP169" s="87"/>
      <c r="AQ169" s="87"/>
      <c r="AR169" s="87"/>
      <c r="AS169" s="87"/>
      <c r="AT169" s="89"/>
      <c r="AU169" s="89"/>
      <c r="AV169" s="89"/>
      <c r="AW169" s="89"/>
      <c r="AX169" s="89"/>
      <c r="AY169" s="89"/>
      <c r="AZ169" s="87"/>
      <c r="BA169" s="87"/>
    </row>
    <row r="170" spans="1:53" ht="18" customHeight="1" x14ac:dyDescent="0.25">
      <c r="A170" s="106"/>
      <c r="C170" s="86" t="s">
        <v>736</v>
      </c>
      <c r="D170" s="87"/>
      <c r="E170" s="87"/>
      <c r="F170" s="87"/>
      <c r="G170" s="87"/>
      <c r="H170" s="87"/>
      <c r="K170" s="89"/>
      <c r="L170" s="89"/>
      <c r="M170" s="89"/>
      <c r="N170" s="89"/>
      <c r="O170" s="89"/>
      <c r="P170" s="87"/>
      <c r="Q170" s="87"/>
      <c r="R170" s="87"/>
      <c r="S170" s="87"/>
      <c r="T170" s="87"/>
      <c r="U170" s="87"/>
      <c r="V170" s="89"/>
      <c r="W170" s="89"/>
      <c r="X170" s="89"/>
      <c r="Y170" s="89"/>
      <c r="Z170" s="89"/>
      <c r="AA170" s="89"/>
      <c r="AB170" s="87"/>
      <c r="AC170" s="87"/>
      <c r="AD170" s="87"/>
      <c r="AE170" s="87"/>
      <c r="AF170" s="87"/>
      <c r="AG170" s="87"/>
      <c r="AH170" s="89"/>
      <c r="AI170" s="89"/>
      <c r="AJ170" s="89"/>
      <c r="AK170" s="89"/>
      <c r="AL170" s="89"/>
      <c r="AM170" s="89"/>
      <c r="AN170" s="87"/>
      <c r="AO170" s="87"/>
      <c r="AP170" s="87"/>
      <c r="AQ170" s="87"/>
      <c r="AR170" s="87"/>
      <c r="AS170" s="87"/>
      <c r="AT170" s="89"/>
      <c r="AU170" s="89"/>
      <c r="AV170" s="89"/>
      <c r="AW170" s="89"/>
      <c r="AX170" s="89"/>
      <c r="AY170" s="89"/>
      <c r="AZ170" s="87"/>
      <c r="BA170" s="87"/>
    </row>
    <row r="171" spans="1:53" ht="18" customHeight="1" x14ac:dyDescent="0.25">
      <c r="A171" s="106"/>
      <c r="C171" s="90" t="s">
        <v>737</v>
      </c>
      <c r="D171" s="87"/>
      <c r="E171" s="87"/>
      <c r="F171" s="87"/>
      <c r="G171" s="87"/>
      <c r="H171" s="87"/>
      <c r="K171" s="89"/>
      <c r="L171" s="89"/>
      <c r="M171" s="89"/>
      <c r="N171" s="89"/>
      <c r="O171" s="89"/>
      <c r="P171" s="87"/>
      <c r="Q171" s="87"/>
      <c r="R171" s="87"/>
      <c r="S171" s="87"/>
      <c r="T171" s="87"/>
      <c r="U171" s="87"/>
      <c r="V171" s="89"/>
      <c r="W171" s="89"/>
      <c r="X171" s="89"/>
      <c r="Y171" s="89"/>
      <c r="Z171" s="89"/>
      <c r="AA171" s="89"/>
      <c r="AB171" s="87"/>
      <c r="AC171" s="87"/>
      <c r="AD171" s="87"/>
      <c r="AE171" s="87"/>
      <c r="AF171" s="87"/>
      <c r="AG171" s="87"/>
      <c r="AH171" s="89"/>
      <c r="AI171" s="89"/>
      <c r="AJ171" s="89"/>
      <c r="AK171" s="89"/>
      <c r="AL171" s="89"/>
      <c r="AM171" s="89"/>
      <c r="AN171" s="87"/>
      <c r="AO171" s="87"/>
      <c r="AP171" s="87"/>
      <c r="AQ171" s="87"/>
      <c r="AR171" s="87"/>
      <c r="AS171" s="87"/>
      <c r="AT171" s="89"/>
      <c r="AU171" s="89"/>
      <c r="AV171" s="89"/>
      <c r="AW171" s="89"/>
      <c r="AX171" s="89"/>
      <c r="AY171" s="89"/>
      <c r="AZ171" s="87"/>
      <c r="BA171" s="87"/>
    </row>
    <row r="172" spans="1:53" ht="18" customHeight="1" x14ac:dyDescent="0.25">
      <c r="A172" s="106"/>
      <c r="C172" s="90" t="s">
        <v>738</v>
      </c>
      <c r="D172" s="87"/>
      <c r="E172" s="87"/>
      <c r="F172" s="87"/>
      <c r="G172" s="87"/>
      <c r="H172" s="87"/>
      <c r="K172" s="89"/>
      <c r="L172" s="89"/>
      <c r="M172" s="89"/>
      <c r="N172" s="89"/>
      <c r="O172" s="89"/>
      <c r="P172" s="87"/>
      <c r="Q172" s="87"/>
      <c r="R172" s="87"/>
      <c r="S172" s="87"/>
      <c r="T172" s="87"/>
      <c r="U172" s="87"/>
      <c r="V172" s="89"/>
      <c r="W172" s="89"/>
      <c r="X172" s="89"/>
      <c r="Y172" s="89"/>
      <c r="Z172" s="89"/>
      <c r="AA172" s="89"/>
      <c r="AB172" s="87"/>
      <c r="AC172" s="87"/>
      <c r="AD172" s="87"/>
      <c r="AE172" s="87"/>
      <c r="AF172" s="87"/>
      <c r="AG172" s="87"/>
      <c r="AH172" s="89"/>
      <c r="AI172" s="89"/>
      <c r="AJ172" s="89"/>
      <c r="AK172" s="89"/>
      <c r="AL172" s="89"/>
      <c r="AM172" s="89"/>
      <c r="AN172" s="87"/>
      <c r="AO172" s="87"/>
      <c r="AP172" s="87"/>
      <c r="AQ172" s="87"/>
      <c r="AR172" s="87"/>
      <c r="AS172" s="87"/>
      <c r="AT172" s="89"/>
      <c r="AU172" s="89"/>
      <c r="AV172" s="89"/>
      <c r="AW172" s="89"/>
      <c r="AX172" s="89"/>
      <c r="AY172" s="89"/>
      <c r="AZ172" s="87"/>
      <c r="BA172" s="87"/>
    </row>
    <row r="173" spans="1:53" ht="18" customHeight="1" x14ac:dyDescent="0.25">
      <c r="A173" s="106"/>
      <c r="C173" s="90" t="s">
        <v>739</v>
      </c>
      <c r="D173" s="87"/>
      <c r="E173" s="87"/>
      <c r="F173" s="87"/>
      <c r="G173" s="87"/>
      <c r="H173" s="87"/>
      <c r="J173" s="89"/>
      <c r="K173" s="89"/>
      <c r="L173" s="89"/>
      <c r="M173" s="89"/>
      <c r="N173" s="89"/>
      <c r="O173" s="89"/>
      <c r="P173" s="87"/>
      <c r="Q173" s="87"/>
      <c r="R173" s="87"/>
      <c r="S173" s="87"/>
      <c r="T173" s="87"/>
      <c r="U173" s="87"/>
      <c r="V173" s="89"/>
      <c r="W173" s="89"/>
      <c r="X173" s="89"/>
      <c r="Y173" s="89"/>
      <c r="Z173" s="89"/>
      <c r="AA173" s="89"/>
      <c r="AB173" s="87"/>
      <c r="AC173" s="87"/>
      <c r="AD173" s="87"/>
      <c r="AE173" s="87"/>
      <c r="AF173" s="87"/>
      <c r="AG173" s="87"/>
      <c r="AH173" s="89"/>
      <c r="AI173" s="89"/>
      <c r="AJ173" s="89"/>
      <c r="AK173" s="89"/>
      <c r="AL173" s="89"/>
      <c r="AM173" s="89"/>
      <c r="AN173" s="87"/>
      <c r="AO173" s="87"/>
      <c r="AP173" s="87"/>
      <c r="AQ173" s="87"/>
      <c r="AR173" s="87"/>
      <c r="AS173" s="87"/>
      <c r="AT173" s="89"/>
      <c r="AU173" s="89"/>
      <c r="AV173" s="89"/>
      <c r="AW173" s="89"/>
      <c r="AX173" s="89"/>
      <c r="AY173" s="89"/>
      <c r="AZ173" s="87"/>
      <c r="BA173" s="87"/>
    </row>
    <row r="174" spans="1:53" ht="18" customHeight="1" x14ac:dyDescent="0.25">
      <c r="D174" s="87"/>
      <c r="F174" s="110" t="s">
        <v>740</v>
      </c>
      <c r="G174" s="111"/>
      <c r="H174" s="111"/>
      <c r="I174" s="111"/>
      <c r="J174" s="111"/>
      <c r="K174" s="111"/>
      <c r="L174" s="112"/>
      <c r="M174" s="112"/>
      <c r="N174" s="112"/>
      <c r="O174" s="112"/>
      <c r="P174" s="112"/>
      <c r="Q174" s="112"/>
      <c r="R174" s="95" t="s">
        <v>741</v>
      </c>
      <c r="S174" s="91"/>
      <c r="T174" s="91"/>
      <c r="U174" s="91"/>
      <c r="V174" s="91"/>
      <c r="W174" s="91"/>
      <c r="X174" s="92"/>
      <c r="Y174" s="92"/>
      <c r="Z174" s="92"/>
      <c r="AA174" s="92"/>
      <c r="AB174" s="92"/>
      <c r="AC174" s="92"/>
      <c r="AD174" s="91"/>
      <c r="AE174" s="91"/>
      <c r="AF174" s="91"/>
      <c r="AG174" s="91"/>
      <c r="AH174" s="91"/>
      <c r="AI174" s="91"/>
      <c r="AJ174" s="92"/>
      <c r="AK174" s="92"/>
      <c r="AL174" s="92"/>
      <c r="AM174" s="92"/>
      <c r="AN174" s="92"/>
      <c r="AO174" s="92"/>
      <c r="AP174" s="113" t="s">
        <v>742</v>
      </c>
      <c r="AQ174" s="114"/>
      <c r="AR174" s="114"/>
      <c r="AS174" s="114"/>
      <c r="AT174" s="114"/>
      <c r="AU174" s="114"/>
      <c r="AV174" s="115"/>
      <c r="AW174" s="115"/>
      <c r="AX174" s="115"/>
      <c r="AY174" s="115"/>
      <c r="AZ174" s="115"/>
      <c r="BA174" s="115"/>
    </row>
    <row r="175" spans="1:53" ht="18" customHeight="1" x14ac:dyDescent="0.25">
      <c r="B175" s="87"/>
      <c r="C175" s="88"/>
      <c r="D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row>
    <row r="176" spans="1:53" ht="18" customHeight="1" x14ac:dyDescent="0.25">
      <c r="A176" s="26"/>
      <c r="B176" s="87"/>
      <c r="C176" s="88"/>
      <c r="D176" s="87"/>
      <c r="F176" s="717">
        <v>2007</v>
      </c>
      <c r="G176" s="717">
        <v>2007</v>
      </c>
      <c r="H176" s="717">
        <v>2007</v>
      </c>
      <c r="I176" s="717">
        <v>2008</v>
      </c>
      <c r="J176" s="717">
        <v>2008</v>
      </c>
      <c r="K176" s="717">
        <v>2008</v>
      </c>
      <c r="L176" s="717">
        <v>2009</v>
      </c>
      <c r="M176" s="717">
        <v>2009</v>
      </c>
      <c r="N176" s="717">
        <v>2009</v>
      </c>
      <c r="O176" s="717">
        <v>2010</v>
      </c>
      <c r="P176" s="717">
        <v>2010</v>
      </c>
      <c r="Q176" s="717">
        <v>2010</v>
      </c>
      <c r="R176" s="717">
        <v>2011</v>
      </c>
      <c r="S176" s="717">
        <v>2011</v>
      </c>
      <c r="T176" s="717">
        <v>2011</v>
      </c>
      <c r="U176" s="717">
        <v>2012</v>
      </c>
      <c r="V176" s="717">
        <v>2012</v>
      </c>
      <c r="W176" s="717">
        <v>2012</v>
      </c>
      <c r="X176" s="717">
        <v>2013</v>
      </c>
      <c r="Y176" s="717">
        <v>2013</v>
      </c>
      <c r="Z176" s="717">
        <v>2013</v>
      </c>
      <c r="AA176" s="717">
        <v>2014</v>
      </c>
      <c r="AB176" s="717">
        <v>2014</v>
      </c>
      <c r="AC176" s="717">
        <v>2014</v>
      </c>
      <c r="AD176" s="717">
        <v>2015</v>
      </c>
      <c r="AE176" s="717">
        <v>2015</v>
      </c>
      <c r="AF176" s="717">
        <v>2015</v>
      </c>
      <c r="AG176" s="717">
        <v>2016</v>
      </c>
      <c r="AH176" s="717">
        <v>2016</v>
      </c>
      <c r="AI176" s="717">
        <v>2016</v>
      </c>
      <c r="AJ176" s="717">
        <v>2017</v>
      </c>
      <c r="AK176" s="717">
        <v>2017</v>
      </c>
      <c r="AL176" s="717">
        <v>2017</v>
      </c>
      <c r="AM176" s="717">
        <v>2018</v>
      </c>
      <c r="AN176" s="717">
        <v>2018</v>
      </c>
      <c r="AO176" s="717">
        <v>2018</v>
      </c>
      <c r="AP176" s="717">
        <v>2019</v>
      </c>
      <c r="AQ176" s="717">
        <v>2019</v>
      </c>
      <c r="AR176" s="717">
        <v>2019</v>
      </c>
      <c r="AS176" s="717">
        <v>2020</v>
      </c>
      <c r="AT176" s="717">
        <v>2020</v>
      </c>
      <c r="AU176" s="717">
        <v>2020</v>
      </c>
      <c r="AV176" s="717">
        <v>2021</v>
      </c>
      <c r="AW176" s="717">
        <v>2021</v>
      </c>
      <c r="AX176" s="717">
        <v>2021</v>
      </c>
      <c r="AY176" s="717">
        <v>2022</v>
      </c>
      <c r="AZ176" s="717">
        <v>2022</v>
      </c>
      <c r="BA176" s="717">
        <v>2022</v>
      </c>
    </row>
    <row r="177" spans="2:53" ht="18" customHeight="1" x14ac:dyDescent="0.25">
      <c r="B177" s="87"/>
      <c r="C177" s="88"/>
      <c r="D177" s="87"/>
      <c r="F177" s="717" t="s">
        <v>640</v>
      </c>
      <c r="G177" s="717" t="s">
        <v>641</v>
      </c>
      <c r="H177" s="717" t="s">
        <v>642</v>
      </c>
      <c r="I177" s="717" t="s">
        <v>640</v>
      </c>
      <c r="J177" s="717" t="s">
        <v>641</v>
      </c>
      <c r="K177" s="717" t="s">
        <v>642</v>
      </c>
      <c r="L177" s="717" t="s">
        <v>640</v>
      </c>
      <c r="M177" s="717" t="s">
        <v>641</v>
      </c>
      <c r="N177" s="717" t="s">
        <v>642</v>
      </c>
      <c r="O177" s="717" t="s">
        <v>640</v>
      </c>
      <c r="P177" s="717" t="s">
        <v>641</v>
      </c>
      <c r="Q177" s="717" t="s">
        <v>642</v>
      </c>
      <c r="R177" s="717" t="s">
        <v>640</v>
      </c>
      <c r="S177" s="717" t="s">
        <v>641</v>
      </c>
      <c r="T177" s="717" t="s">
        <v>642</v>
      </c>
      <c r="U177" s="717" t="s">
        <v>640</v>
      </c>
      <c r="V177" s="717" t="s">
        <v>641</v>
      </c>
      <c r="W177" s="717" t="s">
        <v>642</v>
      </c>
      <c r="X177" s="717" t="s">
        <v>640</v>
      </c>
      <c r="Y177" s="717" t="s">
        <v>641</v>
      </c>
      <c r="Z177" s="717" t="s">
        <v>642</v>
      </c>
      <c r="AA177" s="717" t="s">
        <v>640</v>
      </c>
      <c r="AB177" s="717" t="s">
        <v>641</v>
      </c>
      <c r="AC177" s="717" t="s">
        <v>642</v>
      </c>
      <c r="AD177" s="717" t="s">
        <v>640</v>
      </c>
      <c r="AE177" s="717" t="s">
        <v>641</v>
      </c>
      <c r="AF177" s="717" t="s">
        <v>642</v>
      </c>
      <c r="AG177" s="717" t="s">
        <v>640</v>
      </c>
      <c r="AH177" s="717" t="s">
        <v>641</v>
      </c>
      <c r="AI177" s="717" t="s">
        <v>642</v>
      </c>
      <c r="AJ177" s="717" t="s">
        <v>640</v>
      </c>
      <c r="AK177" s="717" t="s">
        <v>641</v>
      </c>
      <c r="AL177" s="717" t="s">
        <v>642</v>
      </c>
      <c r="AM177" s="717" t="s">
        <v>640</v>
      </c>
      <c r="AN177" s="717" t="s">
        <v>641</v>
      </c>
      <c r="AO177" s="717" t="s">
        <v>642</v>
      </c>
      <c r="AP177" s="717" t="s">
        <v>640</v>
      </c>
      <c r="AQ177" s="717" t="s">
        <v>641</v>
      </c>
      <c r="AR177" s="717" t="s">
        <v>642</v>
      </c>
      <c r="AS177" s="717" t="s">
        <v>640</v>
      </c>
      <c r="AT177" s="717" t="s">
        <v>641</v>
      </c>
      <c r="AU177" s="717" t="s">
        <v>642</v>
      </c>
      <c r="AV177" s="717" t="s">
        <v>640</v>
      </c>
      <c r="AW177" s="717" t="s">
        <v>641</v>
      </c>
      <c r="AX177" s="717" t="s">
        <v>642</v>
      </c>
      <c r="AY177" s="717" t="s">
        <v>640</v>
      </c>
      <c r="AZ177" s="717" t="s">
        <v>641</v>
      </c>
      <c r="BA177" s="717" t="s">
        <v>642</v>
      </c>
    </row>
    <row r="178" spans="2:53" ht="18" customHeight="1" x14ac:dyDescent="0.25">
      <c r="B178" s="87"/>
      <c r="C178" s="88"/>
      <c r="D178" s="87"/>
      <c r="F178" s="718" t="str">
        <f>F176&amp;F177</f>
        <v>2007CO2 (kg/ud)</v>
      </c>
      <c r="G178" s="718" t="str">
        <f t="shared" ref="G178:BA178" si="9">G176&amp;G177</f>
        <v>2007CH4 (g/ud)</v>
      </c>
      <c r="H178" s="718" t="str">
        <f t="shared" si="9"/>
        <v>2007N2O (g/ud)</v>
      </c>
      <c r="I178" s="718" t="str">
        <f t="shared" si="9"/>
        <v>2008CO2 (kg/ud)</v>
      </c>
      <c r="J178" s="718" t="str">
        <f t="shared" si="9"/>
        <v>2008CH4 (g/ud)</v>
      </c>
      <c r="K178" s="718" t="str">
        <f t="shared" si="9"/>
        <v>2008N2O (g/ud)</v>
      </c>
      <c r="L178" s="718" t="str">
        <f t="shared" si="9"/>
        <v>2009CO2 (kg/ud)</v>
      </c>
      <c r="M178" s="718" t="str">
        <f t="shared" si="9"/>
        <v>2009CH4 (g/ud)</v>
      </c>
      <c r="N178" s="718" t="str">
        <f t="shared" si="9"/>
        <v>2009N2O (g/ud)</v>
      </c>
      <c r="O178" s="718" t="str">
        <f t="shared" si="9"/>
        <v>2010CO2 (kg/ud)</v>
      </c>
      <c r="P178" s="718" t="str">
        <f t="shared" si="9"/>
        <v>2010CH4 (g/ud)</v>
      </c>
      <c r="Q178" s="718" t="str">
        <f t="shared" si="9"/>
        <v>2010N2O (g/ud)</v>
      </c>
      <c r="R178" s="718" t="str">
        <f t="shared" si="9"/>
        <v>2011CO2 (kg/ud)</v>
      </c>
      <c r="S178" s="718" t="str">
        <f t="shared" si="9"/>
        <v>2011CH4 (g/ud)</v>
      </c>
      <c r="T178" s="718" t="str">
        <f t="shared" si="9"/>
        <v>2011N2O (g/ud)</v>
      </c>
      <c r="U178" s="718" t="str">
        <f t="shared" si="9"/>
        <v>2012CO2 (kg/ud)</v>
      </c>
      <c r="V178" s="718" t="str">
        <f t="shared" si="9"/>
        <v>2012CH4 (g/ud)</v>
      </c>
      <c r="W178" s="718" t="str">
        <f t="shared" si="9"/>
        <v>2012N2O (g/ud)</v>
      </c>
      <c r="X178" s="718" t="str">
        <f t="shared" si="9"/>
        <v>2013CO2 (kg/ud)</v>
      </c>
      <c r="Y178" s="718" t="str">
        <f t="shared" si="9"/>
        <v>2013CH4 (g/ud)</v>
      </c>
      <c r="Z178" s="718" t="str">
        <f t="shared" si="9"/>
        <v>2013N2O (g/ud)</v>
      </c>
      <c r="AA178" s="718" t="str">
        <f t="shared" si="9"/>
        <v>2014CO2 (kg/ud)</v>
      </c>
      <c r="AB178" s="718" t="str">
        <f t="shared" si="9"/>
        <v>2014CH4 (g/ud)</v>
      </c>
      <c r="AC178" s="718" t="str">
        <f t="shared" si="9"/>
        <v>2014N2O (g/ud)</v>
      </c>
      <c r="AD178" s="718" t="str">
        <f t="shared" si="9"/>
        <v>2015CO2 (kg/ud)</v>
      </c>
      <c r="AE178" s="718" t="str">
        <f t="shared" si="9"/>
        <v>2015CH4 (g/ud)</v>
      </c>
      <c r="AF178" s="718" t="str">
        <f t="shared" si="9"/>
        <v>2015N2O (g/ud)</v>
      </c>
      <c r="AG178" s="718" t="str">
        <f t="shared" si="9"/>
        <v>2016CO2 (kg/ud)</v>
      </c>
      <c r="AH178" s="718" t="str">
        <f t="shared" si="9"/>
        <v>2016CH4 (g/ud)</v>
      </c>
      <c r="AI178" s="718" t="str">
        <f t="shared" si="9"/>
        <v>2016N2O (g/ud)</v>
      </c>
      <c r="AJ178" s="718" t="str">
        <f t="shared" si="9"/>
        <v>2017CO2 (kg/ud)</v>
      </c>
      <c r="AK178" s="718" t="str">
        <f t="shared" si="9"/>
        <v>2017CH4 (g/ud)</v>
      </c>
      <c r="AL178" s="718" t="str">
        <f t="shared" si="9"/>
        <v>2017N2O (g/ud)</v>
      </c>
      <c r="AM178" s="718" t="str">
        <f t="shared" si="9"/>
        <v>2018CO2 (kg/ud)</v>
      </c>
      <c r="AN178" s="718" t="str">
        <f t="shared" si="9"/>
        <v>2018CH4 (g/ud)</v>
      </c>
      <c r="AO178" s="718" t="str">
        <f t="shared" si="9"/>
        <v>2018N2O (g/ud)</v>
      </c>
      <c r="AP178" s="718" t="str">
        <f t="shared" si="9"/>
        <v>2019CO2 (kg/ud)</v>
      </c>
      <c r="AQ178" s="718" t="str">
        <f t="shared" si="9"/>
        <v>2019CH4 (g/ud)</v>
      </c>
      <c r="AR178" s="718" t="str">
        <f t="shared" si="9"/>
        <v>2019N2O (g/ud)</v>
      </c>
      <c r="AS178" s="718" t="str">
        <f t="shared" si="9"/>
        <v>2020CO2 (kg/ud)</v>
      </c>
      <c r="AT178" s="718" t="str">
        <f t="shared" si="9"/>
        <v>2020CH4 (g/ud)</v>
      </c>
      <c r="AU178" s="718" t="str">
        <f t="shared" si="9"/>
        <v>2020N2O (g/ud)</v>
      </c>
      <c r="AV178" s="718" t="str">
        <f t="shared" si="9"/>
        <v>2021CO2 (kg/ud)</v>
      </c>
      <c r="AW178" s="718" t="str">
        <f t="shared" si="9"/>
        <v>2021CH4 (g/ud)</v>
      </c>
      <c r="AX178" s="718" t="str">
        <f t="shared" si="9"/>
        <v>2021N2O (g/ud)</v>
      </c>
      <c r="AY178" s="718" t="str">
        <f t="shared" si="9"/>
        <v>2022CO2 (kg/ud)</v>
      </c>
      <c r="AZ178" s="718" t="str">
        <f t="shared" si="9"/>
        <v>2022CH4 (g/ud)</v>
      </c>
      <c r="BA178" s="718" t="str">
        <f t="shared" si="9"/>
        <v>2022N2O (g/ud)</v>
      </c>
    </row>
    <row r="179" spans="2:53" ht="18" customHeight="1" x14ac:dyDescent="0.25">
      <c r="B179" s="39"/>
      <c r="C179" s="732" t="s">
        <v>309</v>
      </c>
      <c r="D179" s="733" t="s">
        <v>1217</v>
      </c>
      <c r="E179" s="160" t="str">
        <f>C179&amp;D179</f>
        <v>Gasolina (l)Turismos (M1)</v>
      </c>
      <c r="F179" s="735">
        <v>2.3540000000000001</v>
      </c>
      <c r="G179" s="735">
        <v>0.33600000000000002</v>
      </c>
      <c r="H179" s="735">
        <v>7.9000000000000001E-2</v>
      </c>
      <c r="I179" s="735">
        <v>2.3540000000000001</v>
      </c>
      <c r="J179" s="735">
        <v>0.32600000000000001</v>
      </c>
      <c r="K179" s="735">
        <v>7.4999999999999997E-2</v>
      </c>
      <c r="L179" s="735">
        <v>2.3540000000000001</v>
      </c>
      <c r="M179" s="735">
        <v>0.314</v>
      </c>
      <c r="N179" s="735">
        <v>7.1999999999999995E-2</v>
      </c>
      <c r="O179" s="735">
        <v>2.3540000000000001</v>
      </c>
      <c r="P179" s="735">
        <v>0.30599999999999999</v>
      </c>
      <c r="Q179" s="735">
        <v>4.3999999999999997E-2</v>
      </c>
      <c r="R179" s="735">
        <v>2.262</v>
      </c>
      <c r="S179" s="735">
        <v>0.30599999999999999</v>
      </c>
      <c r="T179" s="735">
        <v>4.2000000000000003E-2</v>
      </c>
      <c r="U179" s="735">
        <v>2.2570000000000001</v>
      </c>
      <c r="V179" s="735">
        <v>0.3</v>
      </c>
      <c r="W179" s="735">
        <v>4.1000000000000002E-2</v>
      </c>
      <c r="X179" s="735">
        <v>2.262</v>
      </c>
      <c r="Y179" s="735">
        <v>0.29399999999999998</v>
      </c>
      <c r="Z179" s="735">
        <v>3.9E-2</v>
      </c>
      <c r="AA179" s="735">
        <v>2.262</v>
      </c>
      <c r="AB179" s="735">
        <v>0.28799999999999998</v>
      </c>
      <c r="AC179" s="735">
        <v>3.6999999999999998E-2</v>
      </c>
      <c r="AD179" s="735">
        <v>2.262</v>
      </c>
      <c r="AE179" s="735">
        <v>0.27100000000000002</v>
      </c>
      <c r="AF179" s="735">
        <v>3.4000000000000002E-2</v>
      </c>
      <c r="AG179" s="735">
        <v>2.2530000000000001</v>
      </c>
      <c r="AH179" s="735">
        <v>0.26400000000000001</v>
      </c>
      <c r="AI179" s="735">
        <v>3.1E-2</v>
      </c>
      <c r="AJ179" s="735">
        <v>2.2360000000000002</v>
      </c>
      <c r="AK179" s="735">
        <v>0.254</v>
      </c>
      <c r="AL179" s="735">
        <v>2.8000000000000001E-2</v>
      </c>
      <c r="AM179" s="735">
        <v>2.2130000000000001</v>
      </c>
      <c r="AN179" s="735">
        <v>0.251</v>
      </c>
      <c r="AO179" s="735">
        <v>2.8000000000000001E-2</v>
      </c>
      <c r="AP179" s="735" t="s">
        <v>139</v>
      </c>
      <c r="AQ179" s="735" t="s">
        <v>139</v>
      </c>
      <c r="AR179" s="735" t="s">
        <v>139</v>
      </c>
      <c r="AS179" s="735" t="s">
        <v>139</v>
      </c>
      <c r="AT179" s="735" t="s">
        <v>139</v>
      </c>
      <c r="AU179" s="735" t="s">
        <v>139</v>
      </c>
      <c r="AV179" s="735" t="s">
        <v>139</v>
      </c>
      <c r="AW179" s="735" t="s">
        <v>139</v>
      </c>
      <c r="AX179" s="735" t="s">
        <v>139</v>
      </c>
      <c r="AY179" s="735" t="s">
        <v>139</v>
      </c>
      <c r="AZ179" s="735" t="s">
        <v>139</v>
      </c>
      <c r="BA179" s="735" t="s">
        <v>139</v>
      </c>
    </row>
    <row r="180" spans="2:53" ht="18" customHeight="1" x14ac:dyDescent="0.25">
      <c r="B180" s="39"/>
      <c r="C180" s="732" t="s">
        <v>309</v>
      </c>
      <c r="D180" s="733" t="s">
        <v>1218</v>
      </c>
      <c r="E180" s="160" t="str">
        <f t="shared" ref="E180:E219" si="10">C180&amp;D180</f>
        <v>Gasolina (l)Furgonetas y furgones (N1)</v>
      </c>
      <c r="F180" s="735">
        <v>2.3519999999999999</v>
      </c>
      <c r="G180" s="735">
        <v>0.7</v>
      </c>
      <c r="H180" s="735">
        <v>6.9000000000000006E-2</v>
      </c>
      <c r="I180" s="735">
        <v>2.3519999999999999</v>
      </c>
      <c r="J180" s="735">
        <v>0.69499999999999995</v>
      </c>
      <c r="K180" s="735">
        <v>6.9000000000000006E-2</v>
      </c>
      <c r="L180" s="735">
        <v>2.3519999999999999</v>
      </c>
      <c r="M180" s="735">
        <v>0.68600000000000005</v>
      </c>
      <c r="N180" s="735">
        <v>6.8000000000000005E-2</v>
      </c>
      <c r="O180" s="735">
        <v>2.3519999999999999</v>
      </c>
      <c r="P180" s="735">
        <v>0.68</v>
      </c>
      <c r="Q180" s="735">
        <v>6.5000000000000002E-2</v>
      </c>
      <c r="R180" s="735">
        <v>2.2599999999999998</v>
      </c>
      <c r="S180" s="735">
        <v>0.69399999999999995</v>
      </c>
      <c r="T180" s="735">
        <v>6.5000000000000002E-2</v>
      </c>
      <c r="U180" s="735">
        <v>2.2549999999999999</v>
      </c>
      <c r="V180" s="735">
        <v>0.69299999999999995</v>
      </c>
      <c r="W180" s="735">
        <v>6.5000000000000002E-2</v>
      </c>
      <c r="X180" s="735">
        <v>2.2599999999999998</v>
      </c>
      <c r="Y180" s="735">
        <v>0.68799999999999994</v>
      </c>
      <c r="Z180" s="735">
        <v>6.5000000000000002E-2</v>
      </c>
      <c r="AA180" s="735">
        <v>2.2599999999999998</v>
      </c>
      <c r="AB180" s="735">
        <v>0.68200000000000005</v>
      </c>
      <c r="AC180" s="735">
        <v>6.4000000000000001E-2</v>
      </c>
      <c r="AD180" s="735">
        <v>2.2599999999999998</v>
      </c>
      <c r="AE180" s="735">
        <v>0.67200000000000004</v>
      </c>
      <c r="AF180" s="735">
        <v>6.6000000000000003E-2</v>
      </c>
      <c r="AG180" s="735">
        <v>2.2509999999999999</v>
      </c>
      <c r="AH180" s="735">
        <v>0.67500000000000004</v>
      </c>
      <c r="AI180" s="735">
        <v>6.6000000000000003E-2</v>
      </c>
      <c r="AJ180" s="735">
        <v>2.234</v>
      </c>
      <c r="AK180" s="735">
        <v>0.66400000000000003</v>
      </c>
      <c r="AL180" s="735">
        <v>6.4000000000000001E-2</v>
      </c>
      <c r="AM180" s="735">
        <v>2.2109999999999999</v>
      </c>
      <c r="AN180" s="735">
        <v>0.67400000000000004</v>
      </c>
      <c r="AO180" s="735">
        <v>6.4000000000000001E-2</v>
      </c>
      <c r="AP180" s="735" t="s">
        <v>139</v>
      </c>
      <c r="AQ180" s="735" t="s">
        <v>139</v>
      </c>
      <c r="AR180" s="735" t="s">
        <v>139</v>
      </c>
      <c r="AS180" s="735" t="s">
        <v>139</v>
      </c>
      <c r="AT180" s="735" t="s">
        <v>139</v>
      </c>
      <c r="AU180" s="735" t="s">
        <v>139</v>
      </c>
      <c r="AV180" s="735" t="s">
        <v>139</v>
      </c>
      <c r="AW180" s="735" t="s">
        <v>139</v>
      </c>
      <c r="AX180" s="735" t="s">
        <v>139</v>
      </c>
      <c r="AY180" s="735" t="s">
        <v>139</v>
      </c>
      <c r="AZ180" s="735" t="s">
        <v>139</v>
      </c>
      <c r="BA180" s="735" t="s">
        <v>139</v>
      </c>
    </row>
    <row r="181" spans="2:53" ht="18" customHeight="1" x14ac:dyDescent="0.25">
      <c r="B181" s="39"/>
      <c r="C181" s="732" t="s">
        <v>309</v>
      </c>
      <c r="D181" s="733" t="s">
        <v>1219</v>
      </c>
      <c r="E181" s="160" t="str">
        <f t="shared" si="10"/>
        <v>Gasolina (l)Camiones y autobuses (N2, N3, M2, M3)</v>
      </c>
      <c r="F181" s="735">
        <v>2.3519999999999999</v>
      </c>
      <c r="G181" s="735">
        <v>0.48499999999999999</v>
      </c>
      <c r="H181" s="735">
        <v>2.1000000000000001E-2</v>
      </c>
      <c r="I181" s="735">
        <v>2.3519999999999999</v>
      </c>
      <c r="J181" s="735">
        <v>0.48499999999999999</v>
      </c>
      <c r="K181" s="735">
        <v>2.1000000000000001E-2</v>
      </c>
      <c r="L181" s="735">
        <v>2.3519999999999999</v>
      </c>
      <c r="M181" s="735">
        <v>0.48399999999999999</v>
      </c>
      <c r="N181" s="735">
        <v>2.1000000000000001E-2</v>
      </c>
      <c r="O181" s="735">
        <v>2.3519999999999999</v>
      </c>
      <c r="P181" s="735">
        <v>0.49</v>
      </c>
      <c r="Q181" s="735">
        <v>2.1000000000000001E-2</v>
      </c>
      <c r="R181" s="735">
        <v>2.2599999999999998</v>
      </c>
      <c r="S181" s="735">
        <v>0.498</v>
      </c>
      <c r="T181" s="735">
        <v>2.1000000000000001E-2</v>
      </c>
      <c r="U181" s="735">
        <v>2.2549999999999999</v>
      </c>
      <c r="V181" s="735">
        <v>0.499</v>
      </c>
      <c r="W181" s="735">
        <v>2.1000000000000001E-2</v>
      </c>
      <c r="X181" s="735">
        <v>2.2599999999999998</v>
      </c>
      <c r="Y181" s="735">
        <v>0.498</v>
      </c>
      <c r="Z181" s="735">
        <v>2.1000000000000001E-2</v>
      </c>
      <c r="AA181" s="735">
        <v>2.2599999999999998</v>
      </c>
      <c r="AB181" s="735">
        <v>0.496</v>
      </c>
      <c r="AC181" s="735">
        <v>2.1000000000000001E-2</v>
      </c>
      <c r="AD181" s="735">
        <v>2.2599999999999998</v>
      </c>
      <c r="AE181" s="735">
        <v>0.498</v>
      </c>
      <c r="AF181" s="735">
        <v>2.1000000000000001E-2</v>
      </c>
      <c r="AG181" s="735">
        <v>2.2509999999999999</v>
      </c>
      <c r="AH181" s="735">
        <v>0.498</v>
      </c>
      <c r="AI181" s="735">
        <v>2.1000000000000001E-2</v>
      </c>
      <c r="AJ181" s="735">
        <v>2.234</v>
      </c>
      <c r="AK181" s="735">
        <v>0.49099999999999999</v>
      </c>
      <c r="AL181" s="735">
        <v>2.1000000000000001E-2</v>
      </c>
      <c r="AM181" s="735">
        <v>2.2109999999999999</v>
      </c>
      <c r="AN181" s="735">
        <v>0.49199999999999999</v>
      </c>
      <c r="AO181" s="735">
        <v>2.1000000000000001E-2</v>
      </c>
      <c r="AP181" s="735" t="s">
        <v>139</v>
      </c>
      <c r="AQ181" s="735" t="s">
        <v>139</v>
      </c>
      <c r="AR181" s="735" t="s">
        <v>139</v>
      </c>
      <c r="AS181" s="735" t="s">
        <v>139</v>
      </c>
      <c r="AT181" s="735" t="s">
        <v>139</v>
      </c>
      <c r="AU181" s="735" t="s">
        <v>139</v>
      </c>
      <c r="AV181" s="735" t="s">
        <v>139</v>
      </c>
      <c r="AW181" s="735" t="s">
        <v>139</v>
      </c>
      <c r="AX181" s="735" t="s">
        <v>139</v>
      </c>
      <c r="AY181" s="735" t="s">
        <v>139</v>
      </c>
      <c r="AZ181" s="735" t="s">
        <v>139</v>
      </c>
      <c r="BA181" s="735" t="s">
        <v>139</v>
      </c>
    </row>
    <row r="182" spans="2:53" ht="18" customHeight="1" x14ac:dyDescent="0.25">
      <c r="B182" s="39"/>
      <c r="C182" s="732" t="s">
        <v>309</v>
      </c>
      <c r="D182" s="733" t="s">
        <v>1220</v>
      </c>
      <c r="E182" s="160" t="str">
        <f t="shared" si="10"/>
        <v>Gasolina (l)Ciclomotores y motocicletas (L)</v>
      </c>
      <c r="F182" s="735">
        <v>2.387</v>
      </c>
      <c r="G182" s="735">
        <v>3.0129999999999999</v>
      </c>
      <c r="H182" s="735">
        <v>4.4999999999999998E-2</v>
      </c>
      <c r="I182" s="735">
        <v>2.387</v>
      </c>
      <c r="J182" s="735">
        <v>2.718</v>
      </c>
      <c r="K182" s="735">
        <v>4.4999999999999998E-2</v>
      </c>
      <c r="L182" s="735">
        <v>2.387</v>
      </c>
      <c r="M182" s="735">
        <v>2.52</v>
      </c>
      <c r="N182" s="735">
        <v>4.3999999999999997E-2</v>
      </c>
      <c r="O182" s="735">
        <v>2.387</v>
      </c>
      <c r="P182" s="735">
        <v>2.4039999999999999</v>
      </c>
      <c r="Q182" s="735">
        <v>4.4999999999999998E-2</v>
      </c>
      <c r="R182" s="735">
        <v>2.2959999999999998</v>
      </c>
      <c r="S182" s="735">
        <v>2.3980000000000001</v>
      </c>
      <c r="T182" s="735">
        <v>4.5999999999999999E-2</v>
      </c>
      <c r="U182" s="735">
        <v>2.2909999999999999</v>
      </c>
      <c r="V182" s="735">
        <v>2.3519999999999999</v>
      </c>
      <c r="W182" s="735">
        <v>4.5999999999999999E-2</v>
      </c>
      <c r="X182" s="735">
        <v>2.2959999999999998</v>
      </c>
      <c r="Y182" s="735">
        <v>2.3319999999999999</v>
      </c>
      <c r="Z182" s="735">
        <v>4.5999999999999999E-2</v>
      </c>
      <c r="AA182" s="735">
        <v>2.2959999999999998</v>
      </c>
      <c r="AB182" s="735">
        <v>2.3010000000000002</v>
      </c>
      <c r="AC182" s="735">
        <v>4.5999999999999999E-2</v>
      </c>
      <c r="AD182" s="735">
        <v>2.2959999999999998</v>
      </c>
      <c r="AE182" s="735">
        <v>2.363</v>
      </c>
      <c r="AF182" s="735">
        <v>4.5999999999999999E-2</v>
      </c>
      <c r="AG182" s="735">
        <v>2.286</v>
      </c>
      <c r="AH182" s="735">
        <v>2.3380000000000001</v>
      </c>
      <c r="AI182" s="735">
        <v>4.5999999999999999E-2</v>
      </c>
      <c r="AJ182" s="735">
        <v>2.27</v>
      </c>
      <c r="AK182" s="735">
        <v>2.3149999999999999</v>
      </c>
      <c r="AL182" s="735">
        <v>4.4999999999999998E-2</v>
      </c>
      <c r="AM182" s="735">
        <v>2.246</v>
      </c>
      <c r="AN182" s="735">
        <v>2.3010000000000002</v>
      </c>
      <c r="AO182" s="735">
        <v>4.4999999999999998E-2</v>
      </c>
      <c r="AP182" s="735" t="s">
        <v>139</v>
      </c>
      <c r="AQ182" s="735" t="s">
        <v>139</v>
      </c>
      <c r="AR182" s="735" t="s">
        <v>139</v>
      </c>
      <c r="AS182" s="735" t="s">
        <v>139</v>
      </c>
      <c r="AT182" s="735" t="s">
        <v>139</v>
      </c>
      <c r="AU182" s="735" t="s">
        <v>139</v>
      </c>
      <c r="AV182" s="735" t="s">
        <v>139</v>
      </c>
      <c r="AW182" s="735" t="s">
        <v>139</v>
      </c>
      <c r="AX182" s="735" t="s">
        <v>139</v>
      </c>
      <c r="AY182" s="735" t="s">
        <v>139</v>
      </c>
      <c r="AZ182" s="735" t="s">
        <v>139</v>
      </c>
      <c r="BA182" s="735" t="s">
        <v>139</v>
      </c>
    </row>
    <row r="183" spans="2:53" ht="18" customHeight="1" x14ac:dyDescent="0.25">
      <c r="B183" s="39"/>
      <c r="C183" s="732" t="s">
        <v>747</v>
      </c>
      <c r="D183" s="733" t="s">
        <v>1217</v>
      </c>
      <c r="E183" s="160" t="str">
        <f t="shared" si="10"/>
        <v>E5 (l)Turismos (M1)</v>
      </c>
      <c r="F183" s="735" t="s">
        <v>139</v>
      </c>
      <c r="G183" s="735" t="s">
        <v>139</v>
      </c>
      <c r="H183" s="735" t="s">
        <v>139</v>
      </c>
      <c r="I183" s="735" t="s">
        <v>139</v>
      </c>
      <c r="J183" s="735" t="s">
        <v>139</v>
      </c>
      <c r="K183" s="735" t="s">
        <v>139</v>
      </c>
      <c r="L183" s="735" t="s">
        <v>139</v>
      </c>
      <c r="M183" s="735" t="s">
        <v>139</v>
      </c>
      <c r="N183" s="735" t="s">
        <v>139</v>
      </c>
      <c r="O183" s="735" t="s">
        <v>139</v>
      </c>
      <c r="P183" s="735" t="s">
        <v>139</v>
      </c>
      <c r="Q183" s="735" t="s">
        <v>139</v>
      </c>
      <c r="R183" s="735" t="s">
        <v>139</v>
      </c>
      <c r="S183" s="735" t="s">
        <v>139</v>
      </c>
      <c r="T183" s="735" t="s">
        <v>139</v>
      </c>
      <c r="U183" s="735" t="s">
        <v>139</v>
      </c>
      <c r="V183" s="735" t="s">
        <v>139</v>
      </c>
      <c r="W183" s="735" t="s">
        <v>139</v>
      </c>
      <c r="X183" s="735" t="s">
        <v>139</v>
      </c>
      <c r="Y183" s="735" t="s">
        <v>139</v>
      </c>
      <c r="Z183" s="735" t="s">
        <v>139</v>
      </c>
      <c r="AA183" s="735" t="s">
        <v>139</v>
      </c>
      <c r="AB183" s="735" t="s">
        <v>139</v>
      </c>
      <c r="AC183" s="735" t="s">
        <v>139</v>
      </c>
      <c r="AD183" s="735" t="s">
        <v>139</v>
      </c>
      <c r="AE183" s="735" t="s">
        <v>139</v>
      </c>
      <c r="AF183" s="735" t="s">
        <v>139</v>
      </c>
      <c r="AG183" s="735" t="s">
        <v>139</v>
      </c>
      <c r="AH183" s="735" t="s">
        <v>139</v>
      </c>
      <c r="AI183" s="735" t="s">
        <v>139</v>
      </c>
      <c r="AJ183" s="735" t="s">
        <v>139</v>
      </c>
      <c r="AK183" s="735" t="s">
        <v>139</v>
      </c>
      <c r="AL183" s="735" t="s">
        <v>139</v>
      </c>
      <c r="AM183" s="735" t="s">
        <v>139</v>
      </c>
      <c r="AN183" s="735" t="s">
        <v>139</v>
      </c>
      <c r="AO183" s="735" t="s">
        <v>139</v>
      </c>
      <c r="AP183" s="735">
        <v>2.2360000000000002</v>
      </c>
      <c r="AQ183" s="735">
        <v>0.25</v>
      </c>
      <c r="AR183" s="735">
        <v>2.7E-2</v>
      </c>
      <c r="AS183" s="735">
        <v>2.2360000000000002</v>
      </c>
      <c r="AT183" s="735">
        <v>0.245</v>
      </c>
      <c r="AU183" s="735">
        <v>2.5999999999999999E-2</v>
      </c>
      <c r="AV183" s="735">
        <v>2.2360000000000002</v>
      </c>
      <c r="AW183" s="735">
        <v>0.24199999999999999</v>
      </c>
      <c r="AX183" s="735">
        <v>2.5000000000000001E-2</v>
      </c>
      <c r="AY183" s="736">
        <v>2.2360000000000002</v>
      </c>
      <c r="AZ183" s="736">
        <v>0.245</v>
      </c>
      <c r="BA183" s="736">
        <v>2.5999999999999999E-2</v>
      </c>
    </row>
    <row r="184" spans="2:53" ht="18" customHeight="1" x14ac:dyDescent="0.25">
      <c r="B184" s="39"/>
      <c r="C184" s="732" t="s">
        <v>493</v>
      </c>
      <c r="D184" s="733" t="s">
        <v>1218</v>
      </c>
      <c r="E184" s="160" t="str">
        <f t="shared" si="10"/>
        <v>E5 (l)Furgonetas y furgones (N1)</v>
      </c>
      <c r="F184" s="735" t="s">
        <v>139</v>
      </c>
      <c r="G184" s="735" t="s">
        <v>139</v>
      </c>
      <c r="H184" s="735" t="s">
        <v>139</v>
      </c>
      <c r="I184" s="735" t="s">
        <v>139</v>
      </c>
      <c r="J184" s="735" t="s">
        <v>139</v>
      </c>
      <c r="K184" s="735" t="s">
        <v>139</v>
      </c>
      <c r="L184" s="735" t="s">
        <v>139</v>
      </c>
      <c r="M184" s="735" t="s">
        <v>139</v>
      </c>
      <c r="N184" s="735" t="s">
        <v>139</v>
      </c>
      <c r="O184" s="735" t="s">
        <v>139</v>
      </c>
      <c r="P184" s="735" t="s">
        <v>139</v>
      </c>
      <c r="Q184" s="735" t="s">
        <v>139</v>
      </c>
      <c r="R184" s="735" t="s">
        <v>139</v>
      </c>
      <c r="S184" s="735" t="s">
        <v>139</v>
      </c>
      <c r="T184" s="735" t="s">
        <v>139</v>
      </c>
      <c r="U184" s="735" t="s">
        <v>139</v>
      </c>
      <c r="V184" s="735" t="s">
        <v>139</v>
      </c>
      <c r="W184" s="735" t="s">
        <v>139</v>
      </c>
      <c r="X184" s="735" t="s">
        <v>139</v>
      </c>
      <c r="Y184" s="735" t="s">
        <v>139</v>
      </c>
      <c r="Z184" s="735" t="s">
        <v>139</v>
      </c>
      <c r="AA184" s="735" t="s">
        <v>139</v>
      </c>
      <c r="AB184" s="735" t="s">
        <v>139</v>
      </c>
      <c r="AC184" s="735" t="s">
        <v>139</v>
      </c>
      <c r="AD184" s="735" t="s">
        <v>139</v>
      </c>
      <c r="AE184" s="735" t="s">
        <v>139</v>
      </c>
      <c r="AF184" s="735" t="s">
        <v>139</v>
      </c>
      <c r="AG184" s="735" t="s">
        <v>139</v>
      </c>
      <c r="AH184" s="735" t="s">
        <v>139</v>
      </c>
      <c r="AI184" s="735" t="s">
        <v>139</v>
      </c>
      <c r="AJ184" s="735" t="s">
        <v>139</v>
      </c>
      <c r="AK184" s="735" t="s">
        <v>139</v>
      </c>
      <c r="AL184" s="735" t="s">
        <v>139</v>
      </c>
      <c r="AM184" s="735" t="s">
        <v>139</v>
      </c>
      <c r="AN184" s="735" t="s">
        <v>139</v>
      </c>
      <c r="AO184" s="735" t="s">
        <v>139</v>
      </c>
      <c r="AP184" s="735">
        <v>2.234</v>
      </c>
      <c r="AQ184" s="735">
        <v>0.65700000000000003</v>
      </c>
      <c r="AR184" s="735">
        <v>6.2E-2</v>
      </c>
      <c r="AS184" s="735">
        <v>2.234</v>
      </c>
      <c r="AT184" s="735">
        <v>0.61399999999999999</v>
      </c>
      <c r="AU184" s="735">
        <v>5.7000000000000002E-2</v>
      </c>
      <c r="AV184" s="735">
        <v>2.234</v>
      </c>
      <c r="AW184" s="735">
        <v>0.59199999999999997</v>
      </c>
      <c r="AX184" s="735">
        <v>5.5E-2</v>
      </c>
      <c r="AY184" s="736">
        <v>2.234</v>
      </c>
      <c r="AZ184" s="736">
        <v>0.59799999999999998</v>
      </c>
      <c r="BA184" s="736">
        <v>5.5E-2</v>
      </c>
    </row>
    <row r="185" spans="2:53" ht="18" customHeight="1" x14ac:dyDescent="0.25">
      <c r="B185" s="39"/>
      <c r="C185" s="732" t="s">
        <v>493</v>
      </c>
      <c r="D185" s="733" t="s">
        <v>1219</v>
      </c>
      <c r="E185" s="160" t="str">
        <f t="shared" si="10"/>
        <v>E5 (l)Camiones y autobuses (N2, N3, M2, M3)</v>
      </c>
      <c r="F185" s="735" t="s">
        <v>139</v>
      </c>
      <c r="G185" s="735" t="s">
        <v>139</v>
      </c>
      <c r="H185" s="735" t="s">
        <v>139</v>
      </c>
      <c r="I185" s="735" t="s">
        <v>139</v>
      </c>
      <c r="J185" s="735" t="s">
        <v>139</v>
      </c>
      <c r="K185" s="735" t="s">
        <v>139</v>
      </c>
      <c r="L185" s="735" t="s">
        <v>139</v>
      </c>
      <c r="M185" s="735" t="s">
        <v>139</v>
      </c>
      <c r="N185" s="735" t="s">
        <v>139</v>
      </c>
      <c r="O185" s="735" t="s">
        <v>139</v>
      </c>
      <c r="P185" s="735" t="s">
        <v>139</v>
      </c>
      <c r="Q185" s="735" t="s">
        <v>139</v>
      </c>
      <c r="R185" s="735" t="s">
        <v>139</v>
      </c>
      <c r="S185" s="735" t="s">
        <v>139</v>
      </c>
      <c r="T185" s="735" t="s">
        <v>139</v>
      </c>
      <c r="U185" s="735" t="s">
        <v>139</v>
      </c>
      <c r="V185" s="735" t="s">
        <v>139</v>
      </c>
      <c r="W185" s="735" t="s">
        <v>139</v>
      </c>
      <c r="X185" s="735" t="s">
        <v>139</v>
      </c>
      <c r="Y185" s="735" t="s">
        <v>139</v>
      </c>
      <c r="Z185" s="735" t="s">
        <v>139</v>
      </c>
      <c r="AA185" s="735" t="s">
        <v>139</v>
      </c>
      <c r="AB185" s="735" t="s">
        <v>139</v>
      </c>
      <c r="AC185" s="735" t="s">
        <v>139</v>
      </c>
      <c r="AD185" s="735" t="s">
        <v>139</v>
      </c>
      <c r="AE185" s="735" t="s">
        <v>139</v>
      </c>
      <c r="AF185" s="735" t="s">
        <v>139</v>
      </c>
      <c r="AG185" s="735" t="s">
        <v>139</v>
      </c>
      <c r="AH185" s="735" t="s">
        <v>139</v>
      </c>
      <c r="AI185" s="735" t="s">
        <v>139</v>
      </c>
      <c r="AJ185" s="735" t="s">
        <v>139</v>
      </c>
      <c r="AK185" s="735" t="s">
        <v>139</v>
      </c>
      <c r="AL185" s="735" t="s">
        <v>139</v>
      </c>
      <c r="AM185" s="735" t="s">
        <v>139</v>
      </c>
      <c r="AN185" s="735" t="s">
        <v>139</v>
      </c>
      <c r="AO185" s="735" t="s">
        <v>139</v>
      </c>
      <c r="AP185" s="735">
        <v>2.234</v>
      </c>
      <c r="AQ185" s="735">
        <v>0.49199999999999999</v>
      </c>
      <c r="AR185" s="735">
        <v>2.1000000000000001E-2</v>
      </c>
      <c r="AS185" s="735">
        <v>2.234</v>
      </c>
      <c r="AT185" s="735">
        <v>0.48899999999999999</v>
      </c>
      <c r="AU185" s="735">
        <v>2.1000000000000001E-2</v>
      </c>
      <c r="AV185" s="735">
        <v>2.234</v>
      </c>
      <c r="AW185" s="735">
        <v>0.48699999999999999</v>
      </c>
      <c r="AX185" s="735">
        <v>2.1000000000000001E-2</v>
      </c>
      <c r="AY185" s="736">
        <v>2.234</v>
      </c>
      <c r="AZ185" s="736">
        <v>0.48799999999999999</v>
      </c>
      <c r="BA185" s="736">
        <v>2.1000000000000001E-2</v>
      </c>
    </row>
    <row r="186" spans="2:53" ht="18" customHeight="1" x14ac:dyDescent="0.25">
      <c r="B186" s="39"/>
      <c r="C186" s="732" t="s">
        <v>493</v>
      </c>
      <c r="D186" s="733" t="s">
        <v>1220</v>
      </c>
      <c r="E186" s="160" t="str">
        <f t="shared" si="10"/>
        <v>E5 (l)Ciclomotores y motocicletas (L)</v>
      </c>
      <c r="F186" s="735" t="s">
        <v>139</v>
      </c>
      <c r="G186" s="735" t="s">
        <v>139</v>
      </c>
      <c r="H186" s="735" t="s">
        <v>139</v>
      </c>
      <c r="I186" s="735" t="s">
        <v>139</v>
      </c>
      <c r="J186" s="735" t="s">
        <v>139</v>
      </c>
      <c r="K186" s="735" t="s">
        <v>139</v>
      </c>
      <c r="L186" s="735" t="s">
        <v>139</v>
      </c>
      <c r="M186" s="735" t="s">
        <v>139</v>
      </c>
      <c r="N186" s="735" t="s">
        <v>139</v>
      </c>
      <c r="O186" s="735" t="s">
        <v>139</v>
      </c>
      <c r="P186" s="735" t="s">
        <v>139</v>
      </c>
      <c r="Q186" s="735" t="s">
        <v>139</v>
      </c>
      <c r="R186" s="735" t="s">
        <v>139</v>
      </c>
      <c r="S186" s="735" t="s">
        <v>139</v>
      </c>
      <c r="T186" s="735" t="s">
        <v>139</v>
      </c>
      <c r="U186" s="735" t="s">
        <v>139</v>
      </c>
      <c r="V186" s="735" t="s">
        <v>139</v>
      </c>
      <c r="W186" s="735" t="s">
        <v>139</v>
      </c>
      <c r="X186" s="735" t="s">
        <v>139</v>
      </c>
      <c r="Y186" s="735" t="s">
        <v>139</v>
      </c>
      <c r="Z186" s="735" t="s">
        <v>139</v>
      </c>
      <c r="AA186" s="735" t="s">
        <v>139</v>
      </c>
      <c r="AB186" s="735" t="s">
        <v>139</v>
      </c>
      <c r="AC186" s="735" t="s">
        <v>139</v>
      </c>
      <c r="AD186" s="735" t="s">
        <v>139</v>
      </c>
      <c r="AE186" s="735" t="s">
        <v>139</v>
      </c>
      <c r="AF186" s="735" t="s">
        <v>139</v>
      </c>
      <c r="AG186" s="735" t="s">
        <v>139</v>
      </c>
      <c r="AH186" s="735" t="s">
        <v>139</v>
      </c>
      <c r="AI186" s="735" t="s">
        <v>139</v>
      </c>
      <c r="AJ186" s="735" t="s">
        <v>139</v>
      </c>
      <c r="AK186" s="735" t="s">
        <v>139</v>
      </c>
      <c r="AL186" s="735" t="s">
        <v>139</v>
      </c>
      <c r="AM186" s="735" t="s">
        <v>139</v>
      </c>
      <c r="AN186" s="735" t="s">
        <v>139</v>
      </c>
      <c r="AO186" s="735" t="s">
        <v>139</v>
      </c>
      <c r="AP186" s="735">
        <v>2.27</v>
      </c>
      <c r="AQ186" s="735">
        <v>2.2730000000000001</v>
      </c>
      <c r="AR186" s="735">
        <v>4.5999999999999999E-2</v>
      </c>
      <c r="AS186" s="735">
        <v>2.27</v>
      </c>
      <c r="AT186" s="735">
        <v>2.222</v>
      </c>
      <c r="AU186" s="735">
        <v>4.4999999999999998E-2</v>
      </c>
      <c r="AV186" s="735">
        <v>2.27</v>
      </c>
      <c r="AW186" s="735">
        <v>2.1859999999999999</v>
      </c>
      <c r="AX186" s="735">
        <v>4.4999999999999998E-2</v>
      </c>
      <c r="AY186" s="736">
        <v>2.27</v>
      </c>
      <c r="AZ186" s="736">
        <v>2.1629999999999998</v>
      </c>
      <c r="BA186" s="736">
        <v>4.4999999999999998E-2</v>
      </c>
    </row>
    <row r="187" spans="2:53" ht="18" customHeight="1" x14ac:dyDescent="0.25">
      <c r="B187" s="39"/>
      <c r="C187" s="732" t="s">
        <v>748</v>
      </c>
      <c r="D187" s="733" t="s">
        <v>1217</v>
      </c>
      <c r="E187" s="160" t="str">
        <f t="shared" si="10"/>
        <v>E10 (l)Turismos (M1)</v>
      </c>
      <c r="F187" s="735" t="s">
        <v>139</v>
      </c>
      <c r="G187" s="735" t="s">
        <v>139</v>
      </c>
      <c r="H187" s="735" t="s">
        <v>139</v>
      </c>
      <c r="I187" s="735" t="s">
        <v>139</v>
      </c>
      <c r="J187" s="735" t="s">
        <v>139</v>
      </c>
      <c r="K187" s="735" t="s">
        <v>139</v>
      </c>
      <c r="L187" s="735" t="s">
        <v>139</v>
      </c>
      <c r="M187" s="735" t="s">
        <v>139</v>
      </c>
      <c r="N187" s="735" t="s">
        <v>139</v>
      </c>
      <c r="O187" s="735" t="s">
        <v>139</v>
      </c>
      <c r="P187" s="735" t="s">
        <v>139</v>
      </c>
      <c r="Q187" s="735" t="s">
        <v>139</v>
      </c>
      <c r="R187" s="735" t="s">
        <v>139</v>
      </c>
      <c r="S187" s="735" t="s">
        <v>139</v>
      </c>
      <c r="T187" s="735" t="s">
        <v>139</v>
      </c>
      <c r="U187" s="735" t="s">
        <v>139</v>
      </c>
      <c r="V187" s="735" t="s">
        <v>139</v>
      </c>
      <c r="W187" s="735" t="s">
        <v>139</v>
      </c>
      <c r="X187" s="735" t="s">
        <v>139</v>
      </c>
      <c r="Y187" s="735" t="s">
        <v>139</v>
      </c>
      <c r="Z187" s="735" t="s">
        <v>139</v>
      </c>
      <c r="AA187" s="735" t="s">
        <v>139</v>
      </c>
      <c r="AB187" s="735" t="s">
        <v>139</v>
      </c>
      <c r="AC187" s="735" t="s">
        <v>139</v>
      </c>
      <c r="AD187" s="735" t="s">
        <v>139</v>
      </c>
      <c r="AE187" s="735" t="s">
        <v>139</v>
      </c>
      <c r="AF187" s="735" t="s">
        <v>139</v>
      </c>
      <c r="AG187" s="735" t="s">
        <v>139</v>
      </c>
      <c r="AH187" s="735" t="s">
        <v>139</v>
      </c>
      <c r="AI187" s="735" t="s">
        <v>139</v>
      </c>
      <c r="AJ187" s="735" t="s">
        <v>139</v>
      </c>
      <c r="AK187" s="735" t="s">
        <v>139</v>
      </c>
      <c r="AL187" s="735" t="s">
        <v>139</v>
      </c>
      <c r="AM187" s="735" t="s">
        <v>139</v>
      </c>
      <c r="AN187" s="735" t="s">
        <v>139</v>
      </c>
      <c r="AO187" s="735" t="s">
        <v>139</v>
      </c>
      <c r="AP187" s="735">
        <v>2.1190000000000002</v>
      </c>
      <c r="AQ187" s="735">
        <v>0.25</v>
      </c>
      <c r="AR187" s="735">
        <v>2.7E-2</v>
      </c>
      <c r="AS187" s="735">
        <v>2.1190000000000002</v>
      </c>
      <c r="AT187" s="735">
        <v>0.245</v>
      </c>
      <c r="AU187" s="735">
        <v>2.5999999999999999E-2</v>
      </c>
      <c r="AV187" s="735">
        <v>2.1190000000000002</v>
      </c>
      <c r="AW187" s="735">
        <v>0.24199999999999999</v>
      </c>
      <c r="AX187" s="735">
        <v>2.5000000000000001E-2</v>
      </c>
      <c r="AY187" s="736">
        <v>2.1190000000000002</v>
      </c>
      <c r="AZ187" s="736">
        <v>0.245</v>
      </c>
      <c r="BA187" s="736">
        <v>2.5999999999999999E-2</v>
      </c>
    </row>
    <row r="188" spans="2:53" ht="18" customHeight="1" x14ac:dyDescent="0.25">
      <c r="B188" s="39"/>
      <c r="C188" s="732" t="s">
        <v>11</v>
      </c>
      <c r="D188" s="733" t="s">
        <v>1218</v>
      </c>
      <c r="E188" s="160" t="str">
        <f t="shared" si="10"/>
        <v>E10 (l)Furgonetas y furgones (N1)</v>
      </c>
      <c r="F188" s="735" t="s">
        <v>139</v>
      </c>
      <c r="G188" s="735" t="s">
        <v>139</v>
      </c>
      <c r="H188" s="735" t="s">
        <v>139</v>
      </c>
      <c r="I188" s="735" t="s">
        <v>139</v>
      </c>
      <c r="J188" s="735" t="s">
        <v>139</v>
      </c>
      <c r="K188" s="735" t="s">
        <v>139</v>
      </c>
      <c r="L188" s="735" t="s">
        <v>139</v>
      </c>
      <c r="M188" s="735" t="s">
        <v>139</v>
      </c>
      <c r="N188" s="735" t="s">
        <v>139</v>
      </c>
      <c r="O188" s="735" t="s">
        <v>139</v>
      </c>
      <c r="P188" s="735" t="s">
        <v>139</v>
      </c>
      <c r="Q188" s="735" t="s">
        <v>139</v>
      </c>
      <c r="R188" s="735" t="s">
        <v>139</v>
      </c>
      <c r="S188" s="735" t="s">
        <v>139</v>
      </c>
      <c r="T188" s="735" t="s">
        <v>139</v>
      </c>
      <c r="U188" s="735" t="s">
        <v>139</v>
      </c>
      <c r="V188" s="735" t="s">
        <v>139</v>
      </c>
      <c r="W188" s="735" t="s">
        <v>139</v>
      </c>
      <c r="X188" s="735" t="s">
        <v>139</v>
      </c>
      <c r="Y188" s="735" t="s">
        <v>139</v>
      </c>
      <c r="Z188" s="735" t="s">
        <v>139</v>
      </c>
      <c r="AA188" s="735" t="s">
        <v>139</v>
      </c>
      <c r="AB188" s="735" t="s">
        <v>139</v>
      </c>
      <c r="AC188" s="735" t="s">
        <v>139</v>
      </c>
      <c r="AD188" s="735" t="s">
        <v>139</v>
      </c>
      <c r="AE188" s="735" t="s">
        <v>139</v>
      </c>
      <c r="AF188" s="735" t="s">
        <v>139</v>
      </c>
      <c r="AG188" s="735" t="s">
        <v>139</v>
      </c>
      <c r="AH188" s="735" t="s">
        <v>139</v>
      </c>
      <c r="AI188" s="735" t="s">
        <v>139</v>
      </c>
      <c r="AJ188" s="735" t="s">
        <v>139</v>
      </c>
      <c r="AK188" s="735" t="s">
        <v>139</v>
      </c>
      <c r="AL188" s="735" t="s">
        <v>139</v>
      </c>
      <c r="AM188" s="735" t="s">
        <v>139</v>
      </c>
      <c r="AN188" s="735" t="s">
        <v>139</v>
      </c>
      <c r="AO188" s="735" t="s">
        <v>139</v>
      </c>
      <c r="AP188" s="735">
        <v>2.117</v>
      </c>
      <c r="AQ188" s="735">
        <v>0.65700000000000003</v>
      </c>
      <c r="AR188" s="735">
        <v>6.2E-2</v>
      </c>
      <c r="AS188" s="735">
        <v>2.117</v>
      </c>
      <c r="AT188" s="735">
        <v>0.61399999999999999</v>
      </c>
      <c r="AU188" s="735">
        <v>5.7000000000000002E-2</v>
      </c>
      <c r="AV188" s="735">
        <v>2.117</v>
      </c>
      <c r="AW188" s="735">
        <v>0.59199999999999997</v>
      </c>
      <c r="AX188" s="735">
        <v>5.5E-2</v>
      </c>
      <c r="AY188" s="736">
        <v>2.117</v>
      </c>
      <c r="AZ188" s="736">
        <v>0.59799999999999998</v>
      </c>
      <c r="BA188" s="736">
        <v>5.5E-2</v>
      </c>
    </row>
    <row r="189" spans="2:53" ht="18" customHeight="1" x14ac:dyDescent="0.25">
      <c r="B189" s="39"/>
      <c r="C189" s="732" t="s">
        <v>11</v>
      </c>
      <c r="D189" s="733" t="s">
        <v>1219</v>
      </c>
      <c r="E189" s="160" t="str">
        <f t="shared" si="10"/>
        <v>E10 (l)Camiones y autobuses (N2, N3, M2, M3)</v>
      </c>
      <c r="F189" s="735" t="s">
        <v>139</v>
      </c>
      <c r="G189" s="735" t="s">
        <v>139</v>
      </c>
      <c r="H189" s="735" t="s">
        <v>139</v>
      </c>
      <c r="I189" s="735" t="s">
        <v>139</v>
      </c>
      <c r="J189" s="735" t="s">
        <v>139</v>
      </c>
      <c r="K189" s="735" t="s">
        <v>139</v>
      </c>
      <c r="L189" s="735" t="s">
        <v>139</v>
      </c>
      <c r="M189" s="735" t="s">
        <v>139</v>
      </c>
      <c r="N189" s="735" t="s">
        <v>139</v>
      </c>
      <c r="O189" s="735" t="s">
        <v>139</v>
      </c>
      <c r="P189" s="735" t="s">
        <v>139</v>
      </c>
      <c r="Q189" s="735" t="s">
        <v>139</v>
      </c>
      <c r="R189" s="735" t="s">
        <v>139</v>
      </c>
      <c r="S189" s="735" t="s">
        <v>139</v>
      </c>
      <c r="T189" s="735" t="s">
        <v>139</v>
      </c>
      <c r="U189" s="735" t="s">
        <v>139</v>
      </c>
      <c r="V189" s="735" t="s">
        <v>139</v>
      </c>
      <c r="W189" s="735" t="s">
        <v>139</v>
      </c>
      <c r="X189" s="735" t="s">
        <v>139</v>
      </c>
      <c r="Y189" s="735" t="s">
        <v>139</v>
      </c>
      <c r="Z189" s="735" t="s">
        <v>139</v>
      </c>
      <c r="AA189" s="735" t="s">
        <v>139</v>
      </c>
      <c r="AB189" s="735" t="s">
        <v>139</v>
      </c>
      <c r="AC189" s="735" t="s">
        <v>139</v>
      </c>
      <c r="AD189" s="735" t="s">
        <v>139</v>
      </c>
      <c r="AE189" s="735" t="s">
        <v>139</v>
      </c>
      <c r="AF189" s="735" t="s">
        <v>139</v>
      </c>
      <c r="AG189" s="735" t="s">
        <v>139</v>
      </c>
      <c r="AH189" s="735" t="s">
        <v>139</v>
      </c>
      <c r="AI189" s="735" t="s">
        <v>139</v>
      </c>
      <c r="AJ189" s="735" t="s">
        <v>139</v>
      </c>
      <c r="AK189" s="735" t="s">
        <v>139</v>
      </c>
      <c r="AL189" s="735" t="s">
        <v>139</v>
      </c>
      <c r="AM189" s="735" t="s">
        <v>139</v>
      </c>
      <c r="AN189" s="735" t="s">
        <v>139</v>
      </c>
      <c r="AO189" s="735" t="s">
        <v>139</v>
      </c>
      <c r="AP189" s="735">
        <v>2.117</v>
      </c>
      <c r="AQ189" s="735">
        <v>0.49199999999999999</v>
      </c>
      <c r="AR189" s="735">
        <v>2.1000000000000001E-2</v>
      </c>
      <c r="AS189" s="735">
        <v>2.117</v>
      </c>
      <c r="AT189" s="735">
        <v>0.48899999999999999</v>
      </c>
      <c r="AU189" s="735">
        <v>2.1000000000000001E-2</v>
      </c>
      <c r="AV189" s="735">
        <v>2.117</v>
      </c>
      <c r="AW189" s="735">
        <v>0.48699999999999999</v>
      </c>
      <c r="AX189" s="735">
        <v>2.1000000000000001E-2</v>
      </c>
      <c r="AY189" s="736">
        <v>2.117</v>
      </c>
      <c r="AZ189" s="736">
        <v>0.48799999999999999</v>
      </c>
      <c r="BA189" s="736">
        <v>2.1000000000000001E-2</v>
      </c>
    </row>
    <row r="190" spans="2:53" ht="18" customHeight="1" x14ac:dyDescent="0.25">
      <c r="B190" s="39"/>
      <c r="C190" s="732" t="s">
        <v>11</v>
      </c>
      <c r="D190" s="733" t="s">
        <v>1220</v>
      </c>
      <c r="E190" s="160" t="str">
        <f t="shared" si="10"/>
        <v>E10 (l)Ciclomotores y motocicletas (L)</v>
      </c>
      <c r="F190" s="735" t="s">
        <v>139</v>
      </c>
      <c r="G190" s="735" t="s">
        <v>139</v>
      </c>
      <c r="H190" s="735" t="s">
        <v>139</v>
      </c>
      <c r="I190" s="735" t="s">
        <v>139</v>
      </c>
      <c r="J190" s="735" t="s">
        <v>139</v>
      </c>
      <c r="K190" s="735" t="s">
        <v>139</v>
      </c>
      <c r="L190" s="735" t="s">
        <v>139</v>
      </c>
      <c r="M190" s="735" t="s">
        <v>139</v>
      </c>
      <c r="N190" s="735" t="s">
        <v>139</v>
      </c>
      <c r="O190" s="735" t="s">
        <v>139</v>
      </c>
      <c r="P190" s="735" t="s">
        <v>139</v>
      </c>
      <c r="Q190" s="735" t="s">
        <v>139</v>
      </c>
      <c r="R190" s="735" t="s">
        <v>139</v>
      </c>
      <c r="S190" s="735" t="s">
        <v>139</v>
      </c>
      <c r="T190" s="735" t="s">
        <v>139</v>
      </c>
      <c r="U190" s="735" t="s">
        <v>139</v>
      </c>
      <c r="V190" s="735" t="s">
        <v>139</v>
      </c>
      <c r="W190" s="735" t="s">
        <v>139</v>
      </c>
      <c r="X190" s="735" t="s">
        <v>139</v>
      </c>
      <c r="Y190" s="735" t="s">
        <v>139</v>
      </c>
      <c r="Z190" s="735" t="s">
        <v>139</v>
      </c>
      <c r="AA190" s="735" t="s">
        <v>139</v>
      </c>
      <c r="AB190" s="735" t="s">
        <v>139</v>
      </c>
      <c r="AC190" s="735" t="s">
        <v>139</v>
      </c>
      <c r="AD190" s="735" t="s">
        <v>139</v>
      </c>
      <c r="AE190" s="735" t="s">
        <v>139</v>
      </c>
      <c r="AF190" s="735" t="s">
        <v>139</v>
      </c>
      <c r="AG190" s="735" t="s">
        <v>139</v>
      </c>
      <c r="AH190" s="735" t="s">
        <v>139</v>
      </c>
      <c r="AI190" s="735" t="s">
        <v>139</v>
      </c>
      <c r="AJ190" s="735" t="s">
        <v>139</v>
      </c>
      <c r="AK190" s="735" t="s">
        <v>139</v>
      </c>
      <c r="AL190" s="735" t="s">
        <v>139</v>
      </c>
      <c r="AM190" s="735" t="s">
        <v>139</v>
      </c>
      <c r="AN190" s="735" t="s">
        <v>139</v>
      </c>
      <c r="AO190" s="735" t="s">
        <v>139</v>
      </c>
      <c r="AP190" s="735">
        <v>2.1520000000000001</v>
      </c>
      <c r="AQ190" s="735">
        <v>2.2730000000000001</v>
      </c>
      <c r="AR190" s="735">
        <v>4.5999999999999999E-2</v>
      </c>
      <c r="AS190" s="735">
        <v>2.1520000000000001</v>
      </c>
      <c r="AT190" s="735">
        <v>2.222</v>
      </c>
      <c r="AU190" s="735">
        <v>4.4999999999999998E-2</v>
      </c>
      <c r="AV190" s="735">
        <v>2.1520000000000001</v>
      </c>
      <c r="AW190" s="735">
        <v>2.1859999999999999</v>
      </c>
      <c r="AX190" s="735">
        <v>4.4999999999999998E-2</v>
      </c>
      <c r="AY190" s="736">
        <v>2.1520000000000001</v>
      </c>
      <c r="AZ190" s="736">
        <v>2.1629999999999998</v>
      </c>
      <c r="BA190" s="736">
        <v>4.4999999999999998E-2</v>
      </c>
    </row>
    <row r="191" spans="2:53" s="11" customFormat="1" ht="18" customHeight="1" x14ac:dyDescent="0.25">
      <c r="B191" s="39"/>
      <c r="C191" s="732" t="s">
        <v>749</v>
      </c>
      <c r="D191" s="733" t="s">
        <v>1217</v>
      </c>
      <c r="E191" s="160" t="str">
        <f t="shared" si="10"/>
        <v>E85 (l)Turismos (M1)</v>
      </c>
      <c r="F191" s="735" t="s">
        <v>139</v>
      </c>
      <c r="G191" s="735" t="s">
        <v>139</v>
      </c>
      <c r="H191" s="735" t="s">
        <v>139</v>
      </c>
      <c r="I191" s="735" t="s">
        <v>139</v>
      </c>
      <c r="J191" s="735" t="s">
        <v>139</v>
      </c>
      <c r="K191" s="735" t="s">
        <v>139</v>
      </c>
      <c r="L191" s="735" t="s">
        <v>139</v>
      </c>
      <c r="M191" s="735" t="s">
        <v>139</v>
      </c>
      <c r="N191" s="735" t="s">
        <v>139</v>
      </c>
      <c r="O191" s="735" t="s">
        <v>139</v>
      </c>
      <c r="P191" s="735" t="s">
        <v>139</v>
      </c>
      <c r="Q191" s="735" t="s">
        <v>139</v>
      </c>
      <c r="R191" s="735" t="s">
        <v>139</v>
      </c>
      <c r="S191" s="735" t="s">
        <v>139</v>
      </c>
      <c r="T191" s="735" t="s">
        <v>139</v>
      </c>
      <c r="U191" s="735" t="s">
        <v>139</v>
      </c>
      <c r="V191" s="735" t="s">
        <v>139</v>
      </c>
      <c r="W191" s="735" t="s">
        <v>139</v>
      </c>
      <c r="X191" s="735" t="s">
        <v>139</v>
      </c>
      <c r="Y191" s="735" t="s">
        <v>139</v>
      </c>
      <c r="Z191" s="735" t="s">
        <v>139</v>
      </c>
      <c r="AA191" s="735" t="s">
        <v>139</v>
      </c>
      <c r="AB191" s="735" t="s">
        <v>139</v>
      </c>
      <c r="AC191" s="735" t="s">
        <v>139</v>
      </c>
      <c r="AD191" s="735" t="s">
        <v>139</v>
      </c>
      <c r="AE191" s="735" t="s">
        <v>139</v>
      </c>
      <c r="AF191" s="735" t="s">
        <v>139</v>
      </c>
      <c r="AG191" s="735" t="s">
        <v>139</v>
      </c>
      <c r="AH191" s="735" t="s">
        <v>139</v>
      </c>
      <c r="AI191" s="735" t="s">
        <v>139</v>
      </c>
      <c r="AJ191" s="735" t="s">
        <v>139</v>
      </c>
      <c r="AK191" s="735" t="s">
        <v>139</v>
      </c>
      <c r="AL191" s="735" t="s">
        <v>139</v>
      </c>
      <c r="AM191" s="735" t="s">
        <v>139</v>
      </c>
      <c r="AN191" s="735" t="s">
        <v>139</v>
      </c>
      <c r="AO191" s="735" t="s">
        <v>139</v>
      </c>
      <c r="AP191" s="735">
        <v>0.35899999999999999</v>
      </c>
      <c r="AQ191" s="735">
        <v>0.25</v>
      </c>
      <c r="AR191" s="735">
        <v>2.7E-2</v>
      </c>
      <c r="AS191" s="735">
        <v>0.35899999999999999</v>
      </c>
      <c r="AT191" s="735">
        <v>0.245</v>
      </c>
      <c r="AU191" s="735">
        <v>2.5999999999999999E-2</v>
      </c>
      <c r="AV191" s="735">
        <v>0.35899999999999999</v>
      </c>
      <c r="AW191" s="735">
        <v>0.24199999999999999</v>
      </c>
      <c r="AX191" s="735">
        <v>2.5000000000000001E-2</v>
      </c>
      <c r="AY191" s="736">
        <v>0.35899999999999999</v>
      </c>
      <c r="AZ191" s="736">
        <v>0.245</v>
      </c>
      <c r="BA191" s="736">
        <v>2.5999999999999999E-2</v>
      </c>
    </row>
    <row r="192" spans="2:53" s="11" customFormat="1" ht="18" customHeight="1" x14ac:dyDescent="0.25">
      <c r="B192" s="39"/>
      <c r="C192" s="732" t="s">
        <v>12</v>
      </c>
      <c r="D192" s="733" t="s">
        <v>1218</v>
      </c>
      <c r="E192" s="160" t="str">
        <f t="shared" si="10"/>
        <v>E85 (l)Furgonetas y furgones (N1)</v>
      </c>
      <c r="F192" s="735" t="s">
        <v>139</v>
      </c>
      <c r="G192" s="735" t="s">
        <v>139</v>
      </c>
      <c r="H192" s="735" t="s">
        <v>139</v>
      </c>
      <c r="I192" s="735" t="s">
        <v>139</v>
      </c>
      <c r="J192" s="735" t="s">
        <v>139</v>
      </c>
      <c r="K192" s="735" t="s">
        <v>139</v>
      </c>
      <c r="L192" s="735" t="s">
        <v>139</v>
      </c>
      <c r="M192" s="735" t="s">
        <v>139</v>
      </c>
      <c r="N192" s="735" t="s">
        <v>139</v>
      </c>
      <c r="O192" s="735" t="s">
        <v>139</v>
      </c>
      <c r="P192" s="735" t="s">
        <v>139</v>
      </c>
      <c r="Q192" s="735" t="s">
        <v>139</v>
      </c>
      <c r="R192" s="735" t="s">
        <v>139</v>
      </c>
      <c r="S192" s="735" t="s">
        <v>139</v>
      </c>
      <c r="T192" s="735" t="s">
        <v>139</v>
      </c>
      <c r="U192" s="735" t="s">
        <v>139</v>
      </c>
      <c r="V192" s="735" t="s">
        <v>139</v>
      </c>
      <c r="W192" s="735" t="s">
        <v>139</v>
      </c>
      <c r="X192" s="735" t="s">
        <v>139</v>
      </c>
      <c r="Y192" s="735" t="s">
        <v>139</v>
      </c>
      <c r="Z192" s="735" t="s">
        <v>139</v>
      </c>
      <c r="AA192" s="735" t="s">
        <v>139</v>
      </c>
      <c r="AB192" s="735" t="s">
        <v>139</v>
      </c>
      <c r="AC192" s="735" t="s">
        <v>139</v>
      </c>
      <c r="AD192" s="735" t="s">
        <v>139</v>
      </c>
      <c r="AE192" s="735" t="s">
        <v>139</v>
      </c>
      <c r="AF192" s="735" t="s">
        <v>139</v>
      </c>
      <c r="AG192" s="735" t="s">
        <v>139</v>
      </c>
      <c r="AH192" s="735" t="s">
        <v>139</v>
      </c>
      <c r="AI192" s="735" t="s">
        <v>139</v>
      </c>
      <c r="AJ192" s="735" t="s">
        <v>139</v>
      </c>
      <c r="AK192" s="735" t="s">
        <v>139</v>
      </c>
      <c r="AL192" s="735" t="s">
        <v>139</v>
      </c>
      <c r="AM192" s="735" t="s">
        <v>139</v>
      </c>
      <c r="AN192" s="735" t="s">
        <v>139</v>
      </c>
      <c r="AO192" s="735" t="s">
        <v>139</v>
      </c>
      <c r="AP192" s="735">
        <v>0.35699999999999998</v>
      </c>
      <c r="AQ192" s="735">
        <v>0.65700000000000003</v>
      </c>
      <c r="AR192" s="735">
        <v>6.2E-2</v>
      </c>
      <c r="AS192" s="735">
        <v>0.35699999999999998</v>
      </c>
      <c r="AT192" s="735">
        <v>0.61399999999999999</v>
      </c>
      <c r="AU192" s="735">
        <v>5.7000000000000002E-2</v>
      </c>
      <c r="AV192" s="735">
        <v>0.35699999999999998</v>
      </c>
      <c r="AW192" s="735">
        <v>0.59199999999999997</v>
      </c>
      <c r="AX192" s="735">
        <v>5.5E-2</v>
      </c>
      <c r="AY192" s="736">
        <v>0.35699999999999998</v>
      </c>
      <c r="AZ192" s="736">
        <v>0.59799999999999998</v>
      </c>
      <c r="BA192" s="736">
        <v>5.5E-2</v>
      </c>
    </row>
    <row r="193" spans="2:59" s="11" customFormat="1" ht="18" customHeight="1" x14ac:dyDescent="0.25">
      <c r="B193" s="39"/>
      <c r="C193" s="732" t="s">
        <v>12</v>
      </c>
      <c r="D193" s="733" t="s">
        <v>1219</v>
      </c>
      <c r="E193" s="160" t="str">
        <f t="shared" si="10"/>
        <v>E85 (l)Camiones y autobuses (N2, N3, M2, M3)</v>
      </c>
      <c r="F193" s="735" t="s">
        <v>139</v>
      </c>
      <c r="G193" s="735" t="s">
        <v>139</v>
      </c>
      <c r="H193" s="735" t="s">
        <v>139</v>
      </c>
      <c r="I193" s="735" t="s">
        <v>139</v>
      </c>
      <c r="J193" s="735" t="s">
        <v>139</v>
      </c>
      <c r="K193" s="735" t="s">
        <v>139</v>
      </c>
      <c r="L193" s="735" t="s">
        <v>139</v>
      </c>
      <c r="M193" s="735" t="s">
        <v>139</v>
      </c>
      <c r="N193" s="735" t="s">
        <v>139</v>
      </c>
      <c r="O193" s="735" t="s">
        <v>139</v>
      </c>
      <c r="P193" s="735" t="s">
        <v>139</v>
      </c>
      <c r="Q193" s="735" t="s">
        <v>139</v>
      </c>
      <c r="R193" s="735" t="s">
        <v>139</v>
      </c>
      <c r="S193" s="735" t="s">
        <v>139</v>
      </c>
      <c r="T193" s="735" t="s">
        <v>139</v>
      </c>
      <c r="U193" s="735" t="s">
        <v>139</v>
      </c>
      <c r="V193" s="735" t="s">
        <v>139</v>
      </c>
      <c r="W193" s="735" t="s">
        <v>139</v>
      </c>
      <c r="X193" s="735" t="s">
        <v>139</v>
      </c>
      <c r="Y193" s="735" t="s">
        <v>139</v>
      </c>
      <c r="Z193" s="735" t="s">
        <v>139</v>
      </c>
      <c r="AA193" s="735" t="s">
        <v>139</v>
      </c>
      <c r="AB193" s="735" t="s">
        <v>139</v>
      </c>
      <c r="AC193" s="735" t="s">
        <v>139</v>
      </c>
      <c r="AD193" s="735" t="s">
        <v>139</v>
      </c>
      <c r="AE193" s="735" t="s">
        <v>139</v>
      </c>
      <c r="AF193" s="735" t="s">
        <v>139</v>
      </c>
      <c r="AG193" s="735" t="s">
        <v>139</v>
      </c>
      <c r="AH193" s="735" t="s">
        <v>139</v>
      </c>
      <c r="AI193" s="735" t="s">
        <v>139</v>
      </c>
      <c r="AJ193" s="735" t="s">
        <v>139</v>
      </c>
      <c r="AK193" s="735" t="s">
        <v>139</v>
      </c>
      <c r="AL193" s="735" t="s">
        <v>139</v>
      </c>
      <c r="AM193" s="735" t="s">
        <v>139</v>
      </c>
      <c r="AN193" s="735" t="s">
        <v>139</v>
      </c>
      <c r="AO193" s="735" t="s">
        <v>139</v>
      </c>
      <c r="AP193" s="735">
        <v>0.35699999999999998</v>
      </c>
      <c r="AQ193" s="735">
        <v>0.49199999999999999</v>
      </c>
      <c r="AR193" s="735">
        <v>2.1000000000000001E-2</v>
      </c>
      <c r="AS193" s="735">
        <v>0.35699999999999998</v>
      </c>
      <c r="AT193" s="735">
        <v>0.48899999999999999</v>
      </c>
      <c r="AU193" s="735">
        <v>2.1000000000000001E-2</v>
      </c>
      <c r="AV193" s="735">
        <v>0.35699999999999998</v>
      </c>
      <c r="AW193" s="735">
        <v>0.48699999999999999</v>
      </c>
      <c r="AX193" s="735">
        <v>2.1000000000000001E-2</v>
      </c>
      <c r="AY193" s="736">
        <v>0.35699999999999998</v>
      </c>
      <c r="AZ193" s="736">
        <v>0.48799999999999999</v>
      </c>
      <c r="BA193" s="736">
        <v>2.1000000000000001E-2</v>
      </c>
    </row>
    <row r="194" spans="2:59" s="11" customFormat="1" ht="18" customHeight="1" x14ac:dyDescent="0.25">
      <c r="B194" s="39"/>
      <c r="C194" s="732" t="s">
        <v>12</v>
      </c>
      <c r="D194" s="733" t="s">
        <v>1220</v>
      </c>
      <c r="E194" s="160" t="str">
        <f t="shared" si="10"/>
        <v>E85 (l)Ciclomotores y motocicletas (L)</v>
      </c>
      <c r="F194" s="735" t="s">
        <v>139</v>
      </c>
      <c r="G194" s="735" t="s">
        <v>139</v>
      </c>
      <c r="H194" s="735" t="s">
        <v>139</v>
      </c>
      <c r="I194" s="735" t="s">
        <v>139</v>
      </c>
      <c r="J194" s="735" t="s">
        <v>139</v>
      </c>
      <c r="K194" s="735" t="s">
        <v>139</v>
      </c>
      <c r="L194" s="735" t="s">
        <v>139</v>
      </c>
      <c r="M194" s="735" t="s">
        <v>139</v>
      </c>
      <c r="N194" s="735" t="s">
        <v>139</v>
      </c>
      <c r="O194" s="735" t="s">
        <v>139</v>
      </c>
      <c r="P194" s="735" t="s">
        <v>139</v>
      </c>
      <c r="Q194" s="735" t="s">
        <v>139</v>
      </c>
      <c r="R194" s="735" t="s">
        <v>139</v>
      </c>
      <c r="S194" s="735" t="s">
        <v>139</v>
      </c>
      <c r="T194" s="735" t="s">
        <v>139</v>
      </c>
      <c r="U194" s="735" t="s">
        <v>139</v>
      </c>
      <c r="V194" s="735" t="s">
        <v>139</v>
      </c>
      <c r="W194" s="735" t="s">
        <v>139</v>
      </c>
      <c r="X194" s="735" t="s">
        <v>139</v>
      </c>
      <c r="Y194" s="735" t="s">
        <v>139</v>
      </c>
      <c r="Z194" s="735" t="s">
        <v>139</v>
      </c>
      <c r="AA194" s="735" t="s">
        <v>139</v>
      </c>
      <c r="AB194" s="735" t="s">
        <v>139</v>
      </c>
      <c r="AC194" s="735" t="s">
        <v>139</v>
      </c>
      <c r="AD194" s="735" t="s">
        <v>139</v>
      </c>
      <c r="AE194" s="735" t="s">
        <v>139</v>
      </c>
      <c r="AF194" s="735" t="s">
        <v>139</v>
      </c>
      <c r="AG194" s="735" t="s">
        <v>139</v>
      </c>
      <c r="AH194" s="735" t="s">
        <v>139</v>
      </c>
      <c r="AI194" s="735" t="s">
        <v>139</v>
      </c>
      <c r="AJ194" s="735" t="s">
        <v>139</v>
      </c>
      <c r="AK194" s="735" t="s">
        <v>139</v>
      </c>
      <c r="AL194" s="735" t="s">
        <v>139</v>
      </c>
      <c r="AM194" s="735" t="s">
        <v>139</v>
      </c>
      <c r="AN194" s="735" t="s">
        <v>139</v>
      </c>
      <c r="AO194" s="735" t="s">
        <v>139</v>
      </c>
      <c r="AP194" s="735">
        <v>0.39200000000000002</v>
      </c>
      <c r="AQ194" s="735">
        <v>2.2730000000000001</v>
      </c>
      <c r="AR194" s="735">
        <v>4.5999999999999999E-2</v>
      </c>
      <c r="AS194" s="735">
        <v>0.39200000000000002</v>
      </c>
      <c r="AT194" s="735">
        <v>2.222</v>
      </c>
      <c r="AU194" s="735">
        <v>4.4999999999999998E-2</v>
      </c>
      <c r="AV194" s="735">
        <v>0.39200000000000002</v>
      </c>
      <c r="AW194" s="735">
        <v>2.1859999999999999</v>
      </c>
      <c r="AX194" s="735">
        <v>4.4999999999999998E-2</v>
      </c>
      <c r="AY194" s="736">
        <v>0.39200000000000002</v>
      </c>
      <c r="AZ194" s="736">
        <v>2.1629999999999998</v>
      </c>
      <c r="BA194" s="736">
        <v>4.4999999999999998E-2</v>
      </c>
    </row>
    <row r="195" spans="2:59" ht="18" customHeight="1" x14ac:dyDescent="0.25">
      <c r="B195" s="39"/>
      <c r="C195" s="732" t="s">
        <v>750</v>
      </c>
      <c r="D195" s="733" t="s">
        <v>1217</v>
      </c>
      <c r="E195" s="160" t="str">
        <f t="shared" si="10"/>
        <v>E100 (l)Turismos (M1)</v>
      </c>
      <c r="F195" s="735" t="s">
        <v>139</v>
      </c>
      <c r="G195" s="735" t="s">
        <v>139</v>
      </c>
      <c r="H195" s="735" t="s">
        <v>139</v>
      </c>
      <c r="I195" s="735" t="s">
        <v>139</v>
      </c>
      <c r="J195" s="735" t="s">
        <v>139</v>
      </c>
      <c r="K195" s="735" t="s">
        <v>139</v>
      </c>
      <c r="L195" s="735" t="s">
        <v>139</v>
      </c>
      <c r="M195" s="735" t="s">
        <v>139</v>
      </c>
      <c r="N195" s="735" t="s">
        <v>139</v>
      </c>
      <c r="O195" s="735" t="s">
        <v>139</v>
      </c>
      <c r="P195" s="735" t="s">
        <v>139</v>
      </c>
      <c r="Q195" s="735" t="s">
        <v>139</v>
      </c>
      <c r="R195" s="735" t="s">
        <v>139</v>
      </c>
      <c r="S195" s="735" t="s">
        <v>139</v>
      </c>
      <c r="T195" s="735" t="s">
        <v>139</v>
      </c>
      <c r="U195" s="735" t="s">
        <v>139</v>
      </c>
      <c r="V195" s="735" t="s">
        <v>139</v>
      </c>
      <c r="W195" s="735" t="s">
        <v>139</v>
      </c>
      <c r="X195" s="735" t="s">
        <v>139</v>
      </c>
      <c r="Y195" s="735" t="s">
        <v>139</v>
      </c>
      <c r="Z195" s="735" t="s">
        <v>139</v>
      </c>
      <c r="AA195" s="735" t="s">
        <v>139</v>
      </c>
      <c r="AB195" s="735" t="s">
        <v>139</v>
      </c>
      <c r="AC195" s="735" t="s">
        <v>139</v>
      </c>
      <c r="AD195" s="735" t="s">
        <v>139</v>
      </c>
      <c r="AE195" s="735" t="s">
        <v>139</v>
      </c>
      <c r="AF195" s="735" t="s">
        <v>139</v>
      </c>
      <c r="AG195" s="735" t="s">
        <v>139</v>
      </c>
      <c r="AH195" s="735" t="s">
        <v>139</v>
      </c>
      <c r="AI195" s="735" t="s">
        <v>139</v>
      </c>
      <c r="AJ195" s="735" t="s">
        <v>139</v>
      </c>
      <c r="AK195" s="735" t="s">
        <v>139</v>
      </c>
      <c r="AL195" s="735" t="s">
        <v>139</v>
      </c>
      <c r="AM195" s="735" t="s">
        <v>139</v>
      </c>
      <c r="AN195" s="735" t="s">
        <v>139</v>
      </c>
      <c r="AO195" s="735" t="s">
        <v>139</v>
      </c>
      <c r="AP195" s="735">
        <v>7.0000000000000001E-3</v>
      </c>
      <c r="AQ195" s="735">
        <v>0.25</v>
      </c>
      <c r="AR195" s="735">
        <v>2.7E-2</v>
      </c>
      <c r="AS195" s="735">
        <v>7.0000000000000001E-3</v>
      </c>
      <c r="AT195" s="735">
        <v>0.245</v>
      </c>
      <c r="AU195" s="735">
        <v>2.5999999999999999E-2</v>
      </c>
      <c r="AV195" s="735">
        <v>7.0000000000000001E-3</v>
      </c>
      <c r="AW195" s="735">
        <v>0.24199999999999999</v>
      </c>
      <c r="AX195" s="735">
        <v>2.5000000000000001E-2</v>
      </c>
      <c r="AY195" s="736">
        <v>7.0000000000000001E-3</v>
      </c>
      <c r="AZ195" s="736">
        <v>0.245</v>
      </c>
      <c r="BA195" s="736">
        <v>2.5999999999999999E-2</v>
      </c>
    </row>
    <row r="196" spans="2:59" ht="18" customHeight="1" x14ac:dyDescent="0.25">
      <c r="B196" s="39"/>
      <c r="C196" s="732" t="s">
        <v>518</v>
      </c>
      <c r="D196" s="733" t="s">
        <v>1218</v>
      </c>
      <c r="E196" s="160" t="str">
        <f t="shared" si="10"/>
        <v>E100 (l)Furgonetas y furgones (N1)</v>
      </c>
      <c r="F196" s="735" t="s">
        <v>139</v>
      </c>
      <c r="G196" s="735" t="s">
        <v>139</v>
      </c>
      <c r="H196" s="735" t="s">
        <v>139</v>
      </c>
      <c r="I196" s="735" t="s">
        <v>139</v>
      </c>
      <c r="J196" s="735" t="s">
        <v>139</v>
      </c>
      <c r="K196" s="735" t="s">
        <v>139</v>
      </c>
      <c r="L196" s="735" t="s">
        <v>139</v>
      </c>
      <c r="M196" s="735" t="s">
        <v>139</v>
      </c>
      <c r="N196" s="735" t="s">
        <v>139</v>
      </c>
      <c r="O196" s="735" t="s">
        <v>139</v>
      </c>
      <c r="P196" s="735" t="s">
        <v>139</v>
      </c>
      <c r="Q196" s="735" t="s">
        <v>139</v>
      </c>
      <c r="R196" s="735" t="s">
        <v>139</v>
      </c>
      <c r="S196" s="735" t="s">
        <v>139</v>
      </c>
      <c r="T196" s="735" t="s">
        <v>139</v>
      </c>
      <c r="U196" s="735" t="s">
        <v>139</v>
      </c>
      <c r="V196" s="735" t="s">
        <v>139</v>
      </c>
      <c r="W196" s="735" t="s">
        <v>139</v>
      </c>
      <c r="X196" s="735" t="s">
        <v>139</v>
      </c>
      <c r="Y196" s="735" t="s">
        <v>139</v>
      </c>
      <c r="Z196" s="735" t="s">
        <v>139</v>
      </c>
      <c r="AA196" s="735" t="s">
        <v>139</v>
      </c>
      <c r="AB196" s="735" t="s">
        <v>139</v>
      </c>
      <c r="AC196" s="735" t="s">
        <v>139</v>
      </c>
      <c r="AD196" s="735" t="s">
        <v>139</v>
      </c>
      <c r="AE196" s="735" t="s">
        <v>139</v>
      </c>
      <c r="AF196" s="735" t="s">
        <v>139</v>
      </c>
      <c r="AG196" s="735" t="s">
        <v>139</v>
      </c>
      <c r="AH196" s="735" t="s">
        <v>139</v>
      </c>
      <c r="AI196" s="735" t="s">
        <v>139</v>
      </c>
      <c r="AJ196" s="735" t="s">
        <v>139</v>
      </c>
      <c r="AK196" s="735" t="s">
        <v>139</v>
      </c>
      <c r="AL196" s="735" t="s">
        <v>139</v>
      </c>
      <c r="AM196" s="735" t="s">
        <v>139</v>
      </c>
      <c r="AN196" s="735" t="s">
        <v>139</v>
      </c>
      <c r="AO196" s="735" t="s">
        <v>139</v>
      </c>
      <c r="AP196" s="735">
        <v>5.0000000000000001E-3</v>
      </c>
      <c r="AQ196" s="735">
        <v>0.65700000000000003</v>
      </c>
      <c r="AR196" s="735">
        <v>6.2E-2</v>
      </c>
      <c r="AS196" s="735">
        <v>5.0000000000000001E-3</v>
      </c>
      <c r="AT196" s="735">
        <v>0.61399999999999999</v>
      </c>
      <c r="AU196" s="735">
        <v>5.7000000000000002E-2</v>
      </c>
      <c r="AV196" s="735">
        <v>5.0000000000000001E-3</v>
      </c>
      <c r="AW196" s="735">
        <v>0.59199999999999997</v>
      </c>
      <c r="AX196" s="735">
        <v>5.5E-2</v>
      </c>
      <c r="AY196" s="736">
        <v>5.0000000000000001E-3</v>
      </c>
      <c r="AZ196" s="736">
        <v>0.59799999999999998</v>
      </c>
      <c r="BA196" s="736">
        <v>5.5E-2</v>
      </c>
    </row>
    <row r="197" spans="2:59" ht="18" customHeight="1" x14ac:dyDescent="0.25">
      <c r="B197" s="39"/>
      <c r="C197" s="732" t="s">
        <v>518</v>
      </c>
      <c r="D197" s="733" t="s">
        <v>1219</v>
      </c>
      <c r="E197" s="160" t="str">
        <f t="shared" si="10"/>
        <v>E100 (l)Camiones y autobuses (N2, N3, M2, M3)</v>
      </c>
      <c r="F197" s="735" t="s">
        <v>139</v>
      </c>
      <c r="G197" s="735" t="s">
        <v>139</v>
      </c>
      <c r="H197" s="735" t="s">
        <v>139</v>
      </c>
      <c r="I197" s="735" t="s">
        <v>139</v>
      </c>
      <c r="J197" s="735" t="s">
        <v>139</v>
      </c>
      <c r="K197" s="735" t="s">
        <v>139</v>
      </c>
      <c r="L197" s="735" t="s">
        <v>139</v>
      </c>
      <c r="M197" s="735" t="s">
        <v>139</v>
      </c>
      <c r="N197" s="735" t="s">
        <v>139</v>
      </c>
      <c r="O197" s="735" t="s">
        <v>139</v>
      </c>
      <c r="P197" s="735" t="s">
        <v>139</v>
      </c>
      <c r="Q197" s="735" t="s">
        <v>139</v>
      </c>
      <c r="R197" s="735" t="s">
        <v>139</v>
      </c>
      <c r="S197" s="735" t="s">
        <v>139</v>
      </c>
      <c r="T197" s="735" t="s">
        <v>139</v>
      </c>
      <c r="U197" s="735" t="s">
        <v>139</v>
      </c>
      <c r="V197" s="735" t="s">
        <v>139</v>
      </c>
      <c r="W197" s="735" t="s">
        <v>139</v>
      </c>
      <c r="X197" s="735" t="s">
        <v>139</v>
      </c>
      <c r="Y197" s="735" t="s">
        <v>139</v>
      </c>
      <c r="Z197" s="735" t="s">
        <v>139</v>
      </c>
      <c r="AA197" s="735" t="s">
        <v>139</v>
      </c>
      <c r="AB197" s="735" t="s">
        <v>139</v>
      </c>
      <c r="AC197" s="735" t="s">
        <v>139</v>
      </c>
      <c r="AD197" s="735" t="s">
        <v>139</v>
      </c>
      <c r="AE197" s="735" t="s">
        <v>139</v>
      </c>
      <c r="AF197" s="735" t="s">
        <v>139</v>
      </c>
      <c r="AG197" s="735" t="s">
        <v>139</v>
      </c>
      <c r="AH197" s="735" t="s">
        <v>139</v>
      </c>
      <c r="AI197" s="735" t="s">
        <v>139</v>
      </c>
      <c r="AJ197" s="735" t="s">
        <v>139</v>
      </c>
      <c r="AK197" s="735" t="s">
        <v>139</v>
      </c>
      <c r="AL197" s="735" t="s">
        <v>139</v>
      </c>
      <c r="AM197" s="735" t="s">
        <v>139</v>
      </c>
      <c r="AN197" s="735" t="s">
        <v>139</v>
      </c>
      <c r="AO197" s="735" t="s">
        <v>139</v>
      </c>
      <c r="AP197" s="735">
        <v>5.0000000000000001E-3</v>
      </c>
      <c r="AQ197" s="735">
        <v>0.49199999999999999</v>
      </c>
      <c r="AR197" s="735">
        <v>2.1000000000000001E-2</v>
      </c>
      <c r="AS197" s="735">
        <v>5.0000000000000001E-3</v>
      </c>
      <c r="AT197" s="735">
        <v>0.48899999999999999</v>
      </c>
      <c r="AU197" s="735">
        <v>2.1000000000000001E-2</v>
      </c>
      <c r="AV197" s="735">
        <v>5.0000000000000001E-3</v>
      </c>
      <c r="AW197" s="735">
        <v>0.48699999999999999</v>
      </c>
      <c r="AX197" s="735">
        <v>2.1000000000000001E-2</v>
      </c>
      <c r="AY197" s="736">
        <v>5.0000000000000001E-3</v>
      </c>
      <c r="AZ197" s="736">
        <v>0.48799999999999999</v>
      </c>
      <c r="BA197" s="736">
        <v>2.1000000000000001E-2</v>
      </c>
    </row>
    <row r="198" spans="2:59" ht="18" customHeight="1" x14ac:dyDescent="0.25">
      <c r="B198" s="39"/>
      <c r="C198" s="732" t="s">
        <v>518</v>
      </c>
      <c r="D198" s="733" t="s">
        <v>1220</v>
      </c>
      <c r="E198" s="160" t="str">
        <f t="shared" si="10"/>
        <v>E100 (l)Ciclomotores y motocicletas (L)</v>
      </c>
      <c r="F198" s="735" t="s">
        <v>139</v>
      </c>
      <c r="G198" s="735" t="s">
        <v>139</v>
      </c>
      <c r="H198" s="735" t="s">
        <v>139</v>
      </c>
      <c r="I198" s="735" t="s">
        <v>139</v>
      </c>
      <c r="J198" s="735" t="s">
        <v>139</v>
      </c>
      <c r="K198" s="735" t="s">
        <v>139</v>
      </c>
      <c r="L198" s="735" t="s">
        <v>139</v>
      </c>
      <c r="M198" s="735" t="s">
        <v>139</v>
      </c>
      <c r="N198" s="735" t="s">
        <v>139</v>
      </c>
      <c r="O198" s="735" t="s">
        <v>139</v>
      </c>
      <c r="P198" s="735" t="s">
        <v>139</v>
      </c>
      <c r="Q198" s="735" t="s">
        <v>139</v>
      </c>
      <c r="R198" s="735" t="s">
        <v>139</v>
      </c>
      <c r="S198" s="735" t="s">
        <v>139</v>
      </c>
      <c r="T198" s="735" t="s">
        <v>139</v>
      </c>
      <c r="U198" s="735" t="s">
        <v>139</v>
      </c>
      <c r="V198" s="735" t="s">
        <v>139</v>
      </c>
      <c r="W198" s="735" t="s">
        <v>139</v>
      </c>
      <c r="X198" s="735" t="s">
        <v>139</v>
      </c>
      <c r="Y198" s="735" t="s">
        <v>139</v>
      </c>
      <c r="Z198" s="735" t="s">
        <v>139</v>
      </c>
      <c r="AA198" s="735" t="s">
        <v>139</v>
      </c>
      <c r="AB198" s="735" t="s">
        <v>139</v>
      </c>
      <c r="AC198" s="735" t="s">
        <v>139</v>
      </c>
      <c r="AD198" s="735" t="s">
        <v>139</v>
      </c>
      <c r="AE198" s="735" t="s">
        <v>139</v>
      </c>
      <c r="AF198" s="735" t="s">
        <v>139</v>
      </c>
      <c r="AG198" s="735" t="s">
        <v>139</v>
      </c>
      <c r="AH198" s="735" t="s">
        <v>139</v>
      </c>
      <c r="AI198" s="735" t="s">
        <v>139</v>
      </c>
      <c r="AJ198" s="735" t="s">
        <v>139</v>
      </c>
      <c r="AK198" s="735" t="s">
        <v>139</v>
      </c>
      <c r="AL198" s="735" t="s">
        <v>139</v>
      </c>
      <c r="AM198" s="735" t="s">
        <v>139</v>
      </c>
      <c r="AN198" s="735" t="s">
        <v>139</v>
      </c>
      <c r="AO198" s="735" t="s">
        <v>139</v>
      </c>
      <c r="AP198" s="735">
        <v>0.04</v>
      </c>
      <c r="AQ198" s="735">
        <v>2.2730000000000001</v>
      </c>
      <c r="AR198" s="735">
        <v>4.5999999999999999E-2</v>
      </c>
      <c r="AS198" s="735">
        <v>0.04</v>
      </c>
      <c r="AT198" s="735">
        <v>2.222</v>
      </c>
      <c r="AU198" s="735">
        <v>4.4999999999999998E-2</v>
      </c>
      <c r="AV198" s="735">
        <v>0.04</v>
      </c>
      <c r="AW198" s="735">
        <v>2.1859999999999999</v>
      </c>
      <c r="AX198" s="735">
        <v>4.4999999999999998E-2</v>
      </c>
      <c r="AY198" s="736">
        <v>0.04</v>
      </c>
      <c r="AZ198" s="736">
        <v>2.1629999999999998</v>
      </c>
      <c r="BA198" s="736">
        <v>4.4999999999999998E-2</v>
      </c>
      <c r="BG198" s="93"/>
    </row>
    <row r="199" spans="2:59" ht="18" customHeight="1" x14ac:dyDescent="0.25">
      <c r="B199" s="39"/>
      <c r="C199" s="732" t="s">
        <v>751</v>
      </c>
      <c r="D199" s="733" t="s">
        <v>1217</v>
      </c>
      <c r="E199" s="160" t="str">
        <f t="shared" si="10"/>
        <v>Gasóleo (l)Turismos (M1)</v>
      </c>
      <c r="F199" s="735">
        <v>2.6640000000000001</v>
      </c>
      <c r="G199" s="735">
        <v>2.1000000000000001E-2</v>
      </c>
      <c r="H199" s="735">
        <v>0.111</v>
      </c>
      <c r="I199" s="735">
        <v>2.6640000000000001</v>
      </c>
      <c r="J199" s="735">
        <v>1.9E-2</v>
      </c>
      <c r="K199" s="735">
        <v>0.113</v>
      </c>
      <c r="L199" s="735">
        <v>2.6640000000000001</v>
      </c>
      <c r="M199" s="735">
        <v>1.7999999999999999E-2</v>
      </c>
      <c r="N199" s="735">
        <v>0.114</v>
      </c>
      <c r="O199" s="735">
        <v>2.6640000000000001</v>
      </c>
      <c r="P199" s="735">
        <v>1.4999999999999999E-2</v>
      </c>
      <c r="Q199" s="735">
        <v>0.11700000000000001</v>
      </c>
      <c r="R199" s="735">
        <v>2.5129999999999999</v>
      </c>
      <c r="S199" s="735">
        <v>1.4E-2</v>
      </c>
      <c r="T199" s="735">
        <v>0.11899999999999999</v>
      </c>
      <c r="U199" s="735">
        <v>2.488</v>
      </c>
      <c r="V199" s="735">
        <v>1.4E-2</v>
      </c>
      <c r="W199" s="735">
        <v>0.121</v>
      </c>
      <c r="X199" s="735">
        <v>2.5609999999999999</v>
      </c>
      <c r="Y199" s="735">
        <v>1.4E-2</v>
      </c>
      <c r="Z199" s="735">
        <v>0.125</v>
      </c>
      <c r="AA199" s="735">
        <v>2.5609999999999999</v>
      </c>
      <c r="AB199" s="735">
        <v>1.2E-2</v>
      </c>
      <c r="AC199" s="735">
        <v>0.11799999999999999</v>
      </c>
      <c r="AD199" s="735">
        <v>2.5609999999999999</v>
      </c>
      <c r="AE199" s="735">
        <v>0.01</v>
      </c>
      <c r="AF199" s="735">
        <v>0.11899999999999999</v>
      </c>
      <c r="AG199" s="735">
        <v>2.556</v>
      </c>
      <c r="AH199" s="735">
        <v>8.9999999999999993E-3</v>
      </c>
      <c r="AI199" s="735">
        <v>0.11700000000000001</v>
      </c>
      <c r="AJ199" s="735">
        <v>2.5379999999999998</v>
      </c>
      <c r="AK199" s="735">
        <v>8.0000000000000002E-3</v>
      </c>
      <c r="AL199" s="735">
        <v>0.11700000000000001</v>
      </c>
      <c r="AM199" s="735">
        <v>2.5129999999999999</v>
      </c>
      <c r="AN199" s="735">
        <v>8.0000000000000002E-3</v>
      </c>
      <c r="AO199" s="735">
        <v>0.11799999999999999</v>
      </c>
      <c r="AP199" s="735" t="s">
        <v>139</v>
      </c>
      <c r="AQ199" s="735" t="s">
        <v>139</v>
      </c>
      <c r="AR199" s="735" t="s">
        <v>139</v>
      </c>
      <c r="AS199" s="735" t="s">
        <v>139</v>
      </c>
      <c r="AT199" s="735" t="s">
        <v>139</v>
      </c>
      <c r="AU199" s="735" t="s">
        <v>139</v>
      </c>
      <c r="AV199" s="735" t="s">
        <v>139</v>
      </c>
      <c r="AW199" s="735" t="s">
        <v>139</v>
      </c>
      <c r="AX199" s="735" t="s">
        <v>139</v>
      </c>
      <c r="AY199" s="735" t="s">
        <v>139</v>
      </c>
      <c r="AZ199" s="735" t="s">
        <v>139</v>
      </c>
      <c r="BA199" s="735" t="s">
        <v>139</v>
      </c>
    </row>
    <row r="200" spans="2:59" ht="18" customHeight="1" x14ac:dyDescent="0.25">
      <c r="B200" s="39"/>
      <c r="C200" s="732" t="s">
        <v>696</v>
      </c>
      <c r="D200" s="733" t="s">
        <v>1218</v>
      </c>
      <c r="E200" s="160" t="str">
        <f t="shared" si="10"/>
        <v>Gasóleo (l)Furgonetas y furgones (N1)</v>
      </c>
      <c r="F200" s="735">
        <v>2.6619999999999999</v>
      </c>
      <c r="G200" s="735">
        <v>2.3E-2</v>
      </c>
      <c r="H200" s="735">
        <v>6.3E-2</v>
      </c>
      <c r="I200" s="735">
        <v>2.6619999999999999</v>
      </c>
      <c r="J200" s="735">
        <v>1.9E-2</v>
      </c>
      <c r="K200" s="735">
        <v>6.3E-2</v>
      </c>
      <c r="L200" s="735">
        <v>2.6619999999999999</v>
      </c>
      <c r="M200" s="735">
        <v>1.7000000000000001E-2</v>
      </c>
      <c r="N200" s="735">
        <v>6.3E-2</v>
      </c>
      <c r="O200" s="735">
        <v>2.6619999999999999</v>
      </c>
      <c r="P200" s="735">
        <v>1.2999999999999999E-2</v>
      </c>
      <c r="Q200" s="735">
        <v>6.9000000000000006E-2</v>
      </c>
      <c r="R200" s="735">
        <v>2.5110000000000001</v>
      </c>
      <c r="S200" s="735">
        <v>1.2999999999999999E-2</v>
      </c>
      <c r="T200" s="735">
        <v>7.0999999999999994E-2</v>
      </c>
      <c r="U200" s="735">
        <v>2.4860000000000002</v>
      </c>
      <c r="V200" s="735">
        <v>1.4E-2</v>
      </c>
      <c r="W200" s="735">
        <v>7.2999999999999995E-2</v>
      </c>
      <c r="X200" s="735">
        <v>2.5590000000000002</v>
      </c>
      <c r="Y200" s="735">
        <v>1.4E-2</v>
      </c>
      <c r="Z200" s="735">
        <v>7.5999999999999998E-2</v>
      </c>
      <c r="AA200" s="735">
        <v>2.5590000000000002</v>
      </c>
      <c r="AB200" s="735">
        <v>1.2999999999999999E-2</v>
      </c>
      <c r="AC200" s="735">
        <v>7.2999999999999995E-2</v>
      </c>
      <c r="AD200" s="735">
        <v>2.5590000000000002</v>
      </c>
      <c r="AE200" s="735">
        <v>0.01</v>
      </c>
      <c r="AF200" s="735">
        <v>7.4999999999999997E-2</v>
      </c>
      <c r="AG200" s="735">
        <v>2.5539999999999998</v>
      </c>
      <c r="AH200" s="735">
        <v>0.01</v>
      </c>
      <c r="AI200" s="735">
        <v>7.3999999999999996E-2</v>
      </c>
      <c r="AJ200" s="735">
        <v>2.536</v>
      </c>
      <c r="AK200" s="735">
        <v>0.01</v>
      </c>
      <c r="AL200" s="735">
        <v>7.4999999999999997E-2</v>
      </c>
      <c r="AM200" s="735">
        <v>2.5110000000000001</v>
      </c>
      <c r="AN200" s="735">
        <v>8.9999999999999993E-3</v>
      </c>
      <c r="AO200" s="735">
        <v>7.2999999999999995E-2</v>
      </c>
      <c r="AP200" s="735" t="s">
        <v>139</v>
      </c>
      <c r="AQ200" s="735" t="s">
        <v>139</v>
      </c>
      <c r="AR200" s="735" t="s">
        <v>139</v>
      </c>
      <c r="AS200" s="735" t="s">
        <v>139</v>
      </c>
      <c r="AT200" s="735" t="s">
        <v>139</v>
      </c>
      <c r="AU200" s="735" t="s">
        <v>139</v>
      </c>
      <c r="AV200" s="735" t="s">
        <v>139</v>
      </c>
      <c r="AW200" s="735" t="s">
        <v>139</v>
      </c>
      <c r="AX200" s="735" t="s">
        <v>139</v>
      </c>
      <c r="AY200" s="735" t="s">
        <v>139</v>
      </c>
      <c r="AZ200" s="735" t="s">
        <v>139</v>
      </c>
      <c r="BA200" s="735" t="s">
        <v>139</v>
      </c>
    </row>
    <row r="201" spans="2:59" ht="18" customHeight="1" x14ac:dyDescent="0.25">
      <c r="B201" s="39"/>
      <c r="C201" s="732" t="s">
        <v>696</v>
      </c>
      <c r="D201" s="733" t="s">
        <v>1219</v>
      </c>
      <c r="E201" s="160" t="str">
        <f t="shared" si="10"/>
        <v>Gasóleo (l)Camiones y autobuses (N2, N3, M2, M3)</v>
      </c>
      <c r="F201" s="735">
        <v>2.6589999999999998</v>
      </c>
      <c r="G201" s="735">
        <v>0.21299999999999999</v>
      </c>
      <c r="H201" s="735">
        <v>3.9E-2</v>
      </c>
      <c r="I201" s="735">
        <v>2.6589999999999998</v>
      </c>
      <c r="J201" s="735">
        <v>0.188</v>
      </c>
      <c r="K201" s="735">
        <v>4.1000000000000002E-2</v>
      </c>
      <c r="L201" s="735">
        <v>2.6589999999999998</v>
      </c>
      <c r="M201" s="735">
        <v>0.16300000000000001</v>
      </c>
      <c r="N201" s="735">
        <v>4.8000000000000001E-2</v>
      </c>
      <c r="O201" s="735">
        <v>2.6589999999999998</v>
      </c>
      <c r="P201" s="735">
        <v>0.14499999999999999</v>
      </c>
      <c r="Q201" s="735">
        <v>5.8000000000000003E-2</v>
      </c>
      <c r="R201" s="735">
        <v>2.508</v>
      </c>
      <c r="S201" s="735">
        <v>0.13600000000000001</v>
      </c>
      <c r="T201" s="735">
        <v>6.3E-2</v>
      </c>
      <c r="U201" s="735">
        <v>2.4830000000000001</v>
      </c>
      <c r="V201" s="735">
        <v>0.129</v>
      </c>
      <c r="W201" s="735">
        <v>7.0999999999999994E-2</v>
      </c>
      <c r="X201" s="735">
        <v>2.556</v>
      </c>
      <c r="Y201" s="735">
        <v>0.126</v>
      </c>
      <c r="Z201" s="735">
        <v>7.9000000000000001E-2</v>
      </c>
      <c r="AA201" s="735">
        <v>2.556</v>
      </c>
      <c r="AB201" s="735">
        <v>0.112</v>
      </c>
      <c r="AC201" s="735">
        <v>7.6999999999999999E-2</v>
      </c>
      <c r="AD201" s="735">
        <v>2.556</v>
      </c>
      <c r="AE201" s="735">
        <v>9.9000000000000005E-2</v>
      </c>
      <c r="AF201" s="735">
        <v>8.1000000000000003E-2</v>
      </c>
      <c r="AG201" s="735">
        <v>2.5510000000000002</v>
      </c>
      <c r="AH201" s="735">
        <v>9.1999999999999998E-2</v>
      </c>
      <c r="AI201" s="735">
        <v>8.6999999999999994E-2</v>
      </c>
      <c r="AJ201" s="735">
        <v>2.5329999999999999</v>
      </c>
      <c r="AK201" s="735">
        <v>8.3000000000000004E-2</v>
      </c>
      <c r="AL201" s="735">
        <v>9.4E-2</v>
      </c>
      <c r="AM201" s="735">
        <v>2.508</v>
      </c>
      <c r="AN201" s="735">
        <v>7.6999999999999999E-2</v>
      </c>
      <c r="AO201" s="735">
        <v>0.104</v>
      </c>
      <c r="AP201" s="735" t="s">
        <v>139</v>
      </c>
      <c r="AQ201" s="735" t="s">
        <v>139</v>
      </c>
      <c r="AR201" s="735" t="s">
        <v>139</v>
      </c>
      <c r="AS201" s="735" t="s">
        <v>139</v>
      </c>
      <c r="AT201" s="735" t="s">
        <v>139</v>
      </c>
      <c r="AU201" s="735" t="s">
        <v>139</v>
      </c>
      <c r="AV201" s="735" t="s">
        <v>139</v>
      </c>
      <c r="AW201" s="735" t="s">
        <v>139</v>
      </c>
      <c r="AX201" s="735" t="s">
        <v>139</v>
      </c>
      <c r="AY201" s="735" t="s">
        <v>139</v>
      </c>
      <c r="AZ201" s="735" t="s">
        <v>139</v>
      </c>
      <c r="BA201" s="735" t="s">
        <v>139</v>
      </c>
    </row>
    <row r="202" spans="2:59" ht="18" customHeight="1" x14ac:dyDescent="0.25">
      <c r="B202" s="39"/>
      <c r="C202" s="732" t="s">
        <v>752</v>
      </c>
      <c r="D202" s="733" t="s">
        <v>1217</v>
      </c>
      <c r="E202" s="160" t="str">
        <f t="shared" si="10"/>
        <v>B7 (l)Turismos (M1)</v>
      </c>
      <c r="F202" s="735" t="s">
        <v>139</v>
      </c>
      <c r="G202" s="735" t="s">
        <v>139</v>
      </c>
      <c r="H202" s="735" t="s">
        <v>139</v>
      </c>
      <c r="I202" s="735" t="s">
        <v>139</v>
      </c>
      <c r="J202" s="735" t="s">
        <v>139</v>
      </c>
      <c r="K202" s="735" t="s">
        <v>139</v>
      </c>
      <c r="L202" s="735" t="s">
        <v>139</v>
      </c>
      <c r="M202" s="735" t="s">
        <v>139</v>
      </c>
      <c r="N202" s="735" t="s">
        <v>139</v>
      </c>
      <c r="O202" s="735" t="s">
        <v>139</v>
      </c>
      <c r="P202" s="735" t="s">
        <v>139</v>
      </c>
      <c r="Q202" s="735" t="s">
        <v>139</v>
      </c>
      <c r="R202" s="735" t="s">
        <v>139</v>
      </c>
      <c r="S202" s="735" t="s">
        <v>139</v>
      </c>
      <c r="T202" s="735" t="s">
        <v>139</v>
      </c>
      <c r="U202" s="735" t="s">
        <v>139</v>
      </c>
      <c r="V202" s="735" t="s">
        <v>139</v>
      </c>
      <c r="W202" s="735" t="s">
        <v>139</v>
      </c>
      <c r="X202" s="735" t="s">
        <v>139</v>
      </c>
      <c r="Y202" s="735" t="s">
        <v>139</v>
      </c>
      <c r="Z202" s="735" t="s">
        <v>139</v>
      </c>
      <c r="AA202" s="735" t="s">
        <v>139</v>
      </c>
      <c r="AB202" s="735" t="s">
        <v>139</v>
      </c>
      <c r="AC202" s="735" t="s">
        <v>139</v>
      </c>
      <c r="AD202" s="735" t="s">
        <v>139</v>
      </c>
      <c r="AE202" s="735" t="s">
        <v>139</v>
      </c>
      <c r="AF202" s="735" t="s">
        <v>139</v>
      </c>
      <c r="AG202" s="735" t="s">
        <v>139</v>
      </c>
      <c r="AH202" s="735" t="s">
        <v>139</v>
      </c>
      <c r="AI202" s="735" t="s">
        <v>139</v>
      </c>
      <c r="AJ202" s="735" t="s">
        <v>139</v>
      </c>
      <c r="AK202" s="735" t="s">
        <v>139</v>
      </c>
      <c r="AL202" s="735" t="s">
        <v>139</v>
      </c>
      <c r="AM202" s="735" t="s">
        <v>139</v>
      </c>
      <c r="AN202" s="735" t="s">
        <v>139</v>
      </c>
      <c r="AO202" s="735" t="s">
        <v>139</v>
      </c>
      <c r="AP202" s="735">
        <v>2.488</v>
      </c>
      <c r="AQ202" s="735">
        <v>7.0000000000000001E-3</v>
      </c>
      <c r="AR202" s="735">
        <v>0.11899999999999999</v>
      </c>
      <c r="AS202" s="735">
        <v>2.488</v>
      </c>
      <c r="AT202" s="735">
        <v>7.0000000000000001E-3</v>
      </c>
      <c r="AU202" s="735">
        <v>0.11899999999999999</v>
      </c>
      <c r="AV202" s="735">
        <v>2.488</v>
      </c>
      <c r="AW202" s="735">
        <v>7.0000000000000001E-3</v>
      </c>
      <c r="AX202" s="735">
        <v>0.11899999999999999</v>
      </c>
      <c r="AY202" s="736">
        <v>2.488</v>
      </c>
      <c r="AZ202" s="736">
        <v>6.0000000000000001E-3</v>
      </c>
      <c r="BA202" s="736">
        <v>0.11799999999999999</v>
      </c>
    </row>
    <row r="203" spans="2:59" ht="18" customHeight="1" x14ac:dyDescent="0.25">
      <c r="B203" s="39"/>
      <c r="C203" s="732" t="s">
        <v>353</v>
      </c>
      <c r="D203" s="733" t="s">
        <v>1218</v>
      </c>
      <c r="E203" s="160" t="str">
        <f t="shared" si="10"/>
        <v>B7 (l)Furgonetas y furgones (N1)</v>
      </c>
      <c r="F203" s="735" t="s">
        <v>139</v>
      </c>
      <c r="G203" s="735" t="s">
        <v>139</v>
      </c>
      <c r="H203" s="735" t="s">
        <v>139</v>
      </c>
      <c r="I203" s="735" t="s">
        <v>139</v>
      </c>
      <c r="J203" s="735" t="s">
        <v>139</v>
      </c>
      <c r="K203" s="735" t="s">
        <v>139</v>
      </c>
      <c r="L203" s="735" t="s">
        <v>139</v>
      </c>
      <c r="M203" s="735" t="s">
        <v>139</v>
      </c>
      <c r="N203" s="735" t="s">
        <v>139</v>
      </c>
      <c r="O203" s="735" t="s">
        <v>139</v>
      </c>
      <c r="P203" s="735" t="s">
        <v>139</v>
      </c>
      <c r="Q203" s="735" t="s">
        <v>139</v>
      </c>
      <c r="R203" s="735" t="s">
        <v>139</v>
      </c>
      <c r="S203" s="735" t="s">
        <v>139</v>
      </c>
      <c r="T203" s="735" t="s">
        <v>139</v>
      </c>
      <c r="U203" s="735" t="s">
        <v>139</v>
      </c>
      <c r="V203" s="735" t="s">
        <v>139</v>
      </c>
      <c r="W203" s="735" t="s">
        <v>139</v>
      </c>
      <c r="X203" s="735" t="s">
        <v>139</v>
      </c>
      <c r="Y203" s="735" t="s">
        <v>139</v>
      </c>
      <c r="Z203" s="735" t="s">
        <v>139</v>
      </c>
      <c r="AA203" s="735" t="s">
        <v>139</v>
      </c>
      <c r="AB203" s="735" t="s">
        <v>139</v>
      </c>
      <c r="AC203" s="735" t="s">
        <v>139</v>
      </c>
      <c r="AD203" s="735" t="s">
        <v>139</v>
      </c>
      <c r="AE203" s="735" t="s">
        <v>139</v>
      </c>
      <c r="AF203" s="735" t="s">
        <v>139</v>
      </c>
      <c r="AG203" s="735" t="s">
        <v>139</v>
      </c>
      <c r="AH203" s="735" t="s">
        <v>139</v>
      </c>
      <c r="AI203" s="735" t="s">
        <v>139</v>
      </c>
      <c r="AJ203" s="735" t="s">
        <v>139</v>
      </c>
      <c r="AK203" s="735" t="s">
        <v>139</v>
      </c>
      <c r="AL203" s="735" t="s">
        <v>139</v>
      </c>
      <c r="AM203" s="735" t="s">
        <v>139</v>
      </c>
      <c r="AN203" s="735" t="s">
        <v>139</v>
      </c>
      <c r="AO203" s="735" t="s">
        <v>139</v>
      </c>
      <c r="AP203" s="735">
        <v>2.4860000000000002</v>
      </c>
      <c r="AQ203" s="735">
        <v>8.9999999999999993E-3</v>
      </c>
      <c r="AR203" s="735">
        <v>7.3999999999999996E-2</v>
      </c>
      <c r="AS203" s="735">
        <v>2.4860000000000002</v>
      </c>
      <c r="AT203" s="735">
        <v>8.0000000000000002E-3</v>
      </c>
      <c r="AU203" s="735">
        <v>7.3999999999999996E-2</v>
      </c>
      <c r="AV203" s="735">
        <v>2.4860000000000002</v>
      </c>
      <c r="AW203" s="735">
        <v>8.9999999999999993E-3</v>
      </c>
      <c r="AX203" s="735">
        <v>7.5999999999999998E-2</v>
      </c>
      <c r="AY203" s="736">
        <v>2.4860000000000002</v>
      </c>
      <c r="AZ203" s="736">
        <v>8.0000000000000002E-3</v>
      </c>
      <c r="BA203" s="736">
        <v>7.1999999999999995E-2</v>
      </c>
    </row>
    <row r="204" spans="2:59" ht="18" customHeight="1" x14ac:dyDescent="0.25">
      <c r="B204" s="39"/>
      <c r="C204" s="732" t="s">
        <v>353</v>
      </c>
      <c r="D204" s="733" t="s">
        <v>1219</v>
      </c>
      <c r="E204" s="160" t="str">
        <f t="shared" si="10"/>
        <v>B7 (l)Camiones y autobuses (N2, N3, M2, M3)</v>
      </c>
      <c r="F204" s="735" t="s">
        <v>139</v>
      </c>
      <c r="G204" s="735" t="s">
        <v>139</v>
      </c>
      <c r="H204" s="735" t="s">
        <v>139</v>
      </c>
      <c r="I204" s="735" t="s">
        <v>139</v>
      </c>
      <c r="J204" s="735" t="s">
        <v>139</v>
      </c>
      <c r="K204" s="735" t="s">
        <v>139</v>
      </c>
      <c r="L204" s="735" t="s">
        <v>139</v>
      </c>
      <c r="M204" s="735" t="s">
        <v>139</v>
      </c>
      <c r="N204" s="735" t="s">
        <v>139</v>
      </c>
      <c r="O204" s="735" t="s">
        <v>139</v>
      </c>
      <c r="P204" s="735" t="s">
        <v>139</v>
      </c>
      <c r="Q204" s="735" t="s">
        <v>139</v>
      </c>
      <c r="R204" s="735" t="s">
        <v>139</v>
      </c>
      <c r="S204" s="735" t="s">
        <v>139</v>
      </c>
      <c r="T204" s="735" t="s">
        <v>139</v>
      </c>
      <c r="U204" s="735" t="s">
        <v>139</v>
      </c>
      <c r="V204" s="735" t="s">
        <v>139</v>
      </c>
      <c r="W204" s="735" t="s">
        <v>139</v>
      </c>
      <c r="X204" s="735" t="s">
        <v>139</v>
      </c>
      <c r="Y204" s="735" t="s">
        <v>139</v>
      </c>
      <c r="Z204" s="735" t="s">
        <v>139</v>
      </c>
      <c r="AA204" s="735" t="s">
        <v>139</v>
      </c>
      <c r="AB204" s="735" t="s">
        <v>139</v>
      </c>
      <c r="AC204" s="735" t="s">
        <v>139</v>
      </c>
      <c r="AD204" s="735" t="s">
        <v>139</v>
      </c>
      <c r="AE204" s="735" t="s">
        <v>139</v>
      </c>
      <c r="AF204" s="735" t="s">
        <v>139</v>
      </c>
      <c r="AG204" s="735" t="s">
        <v>139</v>
      </c>
      <c r="AH204" s="735" t="s">
        <v>139</v>
      </c>
      <c r="AI204" s="735" t="s">
        <v>139</v>
      </c>
      <c r="AJ204" s="735" t="s">
        <v>139</v>
      </c>
      <c r="AK204" s="735" t="s">
        <v>139</v>
      </c>
      <c r="AL204" s="735" t="s">
        <v>139</v>
      </c>
      <c r="AM204" s="735" t="s">
        <v>139</v>
      </c>
      <c r="AN204" s="735" t="s">
        <v>139</v>
      </c>
      <c r="AO204" s="735" t="s">
        <v>139</v>
      </c>
      <c r="AP204" s="735">
        <v>2.4830000000000001</v>
      </c>
      <c r="AQ204" s="735">
        <v>7.1999999999999995E-2</v>
      </c>
      <c r="AR204" s="735">
        <v>0.113</v>
      </c>
      <c r="AS204" s="735">
        <v>2.4830000000000001</v>
      </c>
      <c r="AT204" s="735">
        <v>6.4000000000000001E-2</v>
      </c>
      <c r="AU204" s="735">
        <v>0.12</v>
      </c>
      <c r="AV204" s="735">
        <v>2.4830000000000001</v>
      </c>
      <c r="AW204" s="735">
        <v>5.7000000000000002E-2</v>
      </c>
      <c r="AX204" s="735">
        <v>0.125</v>
      </c>
      <c r="AY204" s="736">
        <v>2.4830000000000001</v>
      </c>
      <c r="AZ204" s="736">
        <v>5.2999999999999999E-2</v>
      </c>
      <c r="BA204" s="736">
        <v>0.13</v>
      </c>
    </row>
    <row r="205" spans="2:59" ht="18" customHeight="1" x14ac:dyDescent="0.25">
      <c r="B205" s="39"/>
      <c r="C205" s="732" t="s">
        <v>753</v>
      </c>
      <c r="D205" s="733" t="s">
        <v>1217</v>
      </c>
      <c r="E205" s="160" t="str">
        <f t="shared" si="10"/>
        <v>B10 (l)Turismos (M1)</v>
      </c>
      <c r="F205" s="735" t="s">
        <v>139</v>
      </c>
      <c r="G205" s="735" t="s">
        <v>139</v>
      </c>
      <c r="H205" s="735" t="s">
        <v>139</v>
      </c>
      <c r="I205" s="735" t="s">
        <v>139</v>
      </c>
      <c r="J205" s="735" t="s">
        <v>139</v>
      </c>
      <c r="K205" s="735" t="s">
        <v>139</v>
      </c>
      <c r="L205" s="735" t="s">
        <v>139</v>
      </c>
      <c r="M205" s="735" t="s">
        <v>139</v>
      </c>
      <c r="N205" s="735" t="s">
        <v>139</v>
      </c>
      <c r="O205" s="735" t="s">
        <v>139</v>
      </c>
      <c r="P205" s="735" t="s">
        <v>139</v>
      </c>
      <c r="Q205" s="735" t="s">
        <v>139</v>
      </c>
      <c r="R205" s="735" t="s">
        <v>139</v>
      </c>
      <c r="S205" s="735" t="s">
        <v>139</v>
      </c>
      <c r="T205" s="735" t="s">
        <v>139</v>
      </c>
      <c r="U205" s="735" t="s">
        <v>139</v>
      </c>
      <c r="V205" s="735" t="s">
        <v>139</v>
      </c>
      <c r="W205" s="735" t="s">
        <v>139</v>
      </c>
      <c r="X205" s="735" t="s">
        <v>139</v>
      </c>
      <c r="Y205" s="735" t="s">
        <v>139</v>
      </c>
      <c r="Z205" s="735" t="s">
        <v>139</v>
      </c>
      <c r="AA205" s="735" t="s">
        <v>139</v>
      </c>
      <c r="AB205" s="735" t="s">
        <v>139</v>
      </c>
      <c r="AC205" s="735" t="s">
        <v>139</v>
      </c>
      <c r="AD205" s="735" t="s">
        <v>139</v>
      </c>
      <c r="AE205" s="735" t="s">
        <v>139</v>
      </c>
      <c r="AF205" s="735" t="s">
        <v>139</v>
      </c>
      <c r="AG205" s="735" t="s">
        <v>139</v>
      </c>
      <c r="AH205" s="735" t="s">
        <v>139</v>
      </c>
      <c r="AI205" s="735" t="s">
        <v>139</v>
      </c>
      <c r="AJ205" s="735" t="s">
        <v>139</v>
      </c>
      <c r="AK205" s="735" t="s">
        <v>139</v>
      </c>
      <c r="AL205" s="735" t="s">
        <v>139</v>
      </c>
      <c r="AM205" s="735" t="s">
        <v>139</v>
      </c>
      <c r="AN205" s="735" t="s">
        <v>139</v>
      </c>
      <c r="AO205" s="735" t="s">
        <v>139</v>
      </c>
      <c r="AP205" s="735">
        <v>2.4119999999999999</v>
      </c>
      <c r="AQ205" s="735">
        <v>7.0000000000000001E-3</v>
      </c>
      <c r="AR205" s="735">
        <v>0.11899999999999999</v>
      </c>
      <c r="AS205" s="735">
        <v>2.4119999999999999</v>
      </c>
      <c r="AT205" s="735">
        <v>7.0000000000000001E-3</v>
      </c>
      <c r="AU205" s="735">
        <v>0.11899999999999999</v>
      </c>
      <c r="AV205" s="735">
        <v>2.4119999999999999</v>
      </c>
      <c r="AW205" s="735">
        <v>7.0000000000000001E-3</v>
      </c>
      <c r="AX205" s="735">
        <v>0.11899999999999999</v>
      </c>
      <c r="AY205" s="736">
        <v>2.4119999999999999</v>
      </c>
      <c r="AZ205" s="736">
        <v>6.0000000000000001E-3</v>
      </c>
      <c r="BA205" s="736">
        <v>0.11799999999999999</v>
      </c>
    </row>
    <row r="206" spans="2:59" ht="18" customHeight="1" x14ac:dyDescent="0.25">
      <c r="B206" s="39"/>
      <c r="C206" s="732" t="s">
        <v>222</v>
      </c>
      <c r="D206" s="733" t="s">
        <v>1218</v>
      </c>
      <c r="E206" s="160" t="str">
        <f t="shared" si="10"/>
        <v>B10 (l)Furgonetas y furgones (N1)</v>
      </c>
      <c r="F206" s="735" t="s">
        <v>139</v>
      </c>
      <c r="G206" s="735" t="s">
        <v>139</v>
      </c>
      <c r="H206" s="735" t="s">
        <v>139</v>
      </c>
      <c r="I206" s="735" t="s">
        <v>139</v>
      </c>
      <c r="J206" s="735" t="s">
        <v>139</v>
      </c>
      <c r="K206" s="735" t="s">
        <v>139</v>
      </c>
      <c r="L206" s="735" t="s">
        <v>139</v>
      </c>
      <c r="M206" s="735" t="s">
        <v>139</v>
      </c>
      <c r="N206" s="735" t="s">
        <v>139</v>
      </c>
      <c r="O206" s="735" t="s">
        <v>139</v>
      </c>
      <c r="P206" s="735" t="s">
        <v>139</v>
      </c>
      <c r="Q206" s="735" t="s">
        <v>139</v>
      </c>
      <c r="R206" s="735" t="s">
        <v>139</v>
      </c>
      <c r="S206" s="735" t="s">
        <v>139</v>
      </c>
      <c r="T206" s="735" t="s">
        <v>139</v>
      </c>
      <c r="U206" s="735" t="s">
        <v>139</v>
      </c>
      <c r="V206" s="735" t="s">
        <v>139</v>
      </c>
      <c r="W206" s="735" t="s">
        <v>139</v>
      </c>
      <c r="X206" s="735" t="s">
        <v>139</v>
      </c>
      <c r="Y206" s="735" t="s">
        <v>139</v>
      </c>
      <c r="Z206" s="735" t="s">
        <v>139</v>
      </c>
      <c r="AA206" s="735" t="s">
        <v>139</v>
      </c>
      <c r="AB206" s="735" t="s">
        <v>139</v>
      </c>
      <c r="AC206" s="735" t="s">
        <v>139</v>
      </c>
      <c r="AD206" s="735" t="s">
        <v>139</v>
      </c>
      <c r="AE206" s="735" t="s">
        <v>139</v>
      </c>
      <c r="AF206" s="735" t="s">
        <v>139</v>
      </c>
      <c r="AG206" s="735" t="s">
        <v>139</v>
      </c>
      <c r="AH206" s="735" t="s">
        <v>139</v>
      </c>
      <c r="AI206" s="735" t="s">
        <v>139</v>
      </c>
      <c r="AJ206" s="735" t="s">
        <v>139</v>
      </c>
      <c r="AK206" s="735" t="s">
        <v>139</v>
      </c>
      <c r="AL206" s="735" t="s">
        <v>139</v>
      </c>
      <c r="AM206" s="735" t="s">
        <v>139</v>
      </c>
      <c r="AN206" s="735" t="s">
        <v>139</v>
      </c>
      <c r="AO206" s="735" t="s">
        <v>139</v>
      </c>
      <c r="AP206" s="735">
        <v>2.41</v>
      </c>
      <c r="AQ206" s="735">
        <v>8.9999999999999993E-3</v>
      </c>
      <c r="AR206" s="735">
        <v>7.3999999999999996E-2</v>
      </c>
      <c r="AS206" s="735">
        <v>2.41</v>
      </c>
      <c r="AT206" s="735">
        <v>8.0000000000000002E-3</v>
      </c>
      <c r="AU206" s="735">
        <v>7.3999999999999996E-2</v>
      </c>
      <c r="AV206" s="735">
        <v>2.41</v>
      </c>
      <c r="AW206" s="735">
        <v>8.9999999999999993E-3</v>
      </c>
      <c r="AX206" s="735">
        <v>7.5999999999999998E-2</v>
      </c>
      <c r="AY206" s="736">
        <v>2.41</v>
      </c>
      <c r="AZ206" s="736">
        <v>8.0000000000000002E-3</v>
      </c>
      <c r="BA206" s="736">
        <v>7.1999999999999995E-2</v>
      </c>
    </row>
    <row r="207" spans="2:59" ht="18" customHeight="1" x14ac:dyDescent="0.25">
      <c r="B207" s="39"/>
      <c r="C207" s="732" t="s">
        <v>222</v>
      </c>
      <c r="D207" s="733" t="s">
        <v>1219</v>
      </c>
      <c r="E207" s="160" t="str">
        <f t="shared" si="10"/>
        <v>B10 (l)Camiones y autobuses (N2, N3, M2, M3)</v>
      </c>
      <c r="F207" s="735" t="s">
        <v>139</v>
      </c>
      <c r="G207" s="735" t="s">
        <v>139</v>
      </c>
      <c r="H207" s="735" t="s">
        <v>139</v>
      </c>
      <c r="I207" s="735" t="s">
        <v>139</v>
      </c>
      <c r="J207" s="735" t="s">
        <v>139</v>
      </c>
      <c r="K207" s="735" t="s">
        <v>139</v>
      </c>
      <c r="L207" s="735" t="s">
        <v>139</v>
      </c>
      <c r="M207" s="735" t="s">
        <v>139</v>
      </c>
      <c r="N207" s="735" t="s">
        <v>139</v>
      </c>
      <c r="O207" s="735" t="s">
        <v>139</v>
      </c>
      <c r="P207" s="735" t="s">
        <v>139</v>
      </c>
      <c r="Q207" s="735" t="s">
        <v>139</v>
      </c>
      <c r="R207" s="735" t="s">
        <v>139</v>
      </c>
      <c r="S207" s="735" t="s">
        <v>139</v>
      </c>
      <c r="T207" s="735" t="s">
        <v>139</v>
      </c>
      <c r="U207" s="735" t="s">
        <v>139</v>
      </c>
      <c r="V207" s="735" t="s">
        <v>139</v>
      </c>
      <c r="W207" s="735" t="s">
        <v>139</v>
      </c>
      <c r="X207" s="735" t="s">
        <v>139</v>
      </c>
      <c r="Y207" s="735" t="s">
        <v>139</v>
      </c>
      <c r="Z207" s="735" t="s">
        <v>139</v>
      </c>
      <c r="AA207" s="735" t="s">
        <v>139</v>
      </c>
      <c r="AB207" s="735" t="s">
        <v>139</v>
      </c>
      <c r="AC207" s="735" t="s">
        <v>139</v>
      </c>
      <c r="AD207" s="735" t="s">
        <v>139</v>
      </c>
      <c r="AE207" s="735" t="s">
        <v>139</v>
      </c>
      <c r="AF207" s="735" t="s">
        <v>139</v>
      </c>
      <c r="AG207" s="735" t="s">
        <v>139</v>
      </c>
      <c r="AH207" s="735" t="s">
        <v>139</v>
      </c>
      <c r="AI207" s="735" t="s">
        <v>139</v>
      </c>
      <c r="AJ207" s="735" t="s">
        <v>139</v>
      </c>
      <c r="AK207" s="735" t="s">
        <v>139</v>
      </c>
      <c r="AL207" s="735" t="s">
        <v>139</v>
      </c>
      <c r="AM207" s="735" t="s">
        <v>139</v>
      </c>
      <c r="AN207" s="735" t="s">
        <v>139</v>
      </c>
      <c r="AO207" s="735" t="s">
        <v>139</v>
      </c>
      <c r="AP207" s="735">
        <v>2.407</v>
      </c>
      <c r="AQ207" s="735">
        <v>7.1999999999999995E-2</v>
      </c>
      <c r="AR207" s="735">
        <v>0.113</v>
      </c>
      <c r="AS207" s="735">
        <v>2.407</v>
      </c>
      <c r="AT207" s="735">
        <v>6.4000000000000001E-2</v>
      </c>
      <c r="AU207" s="735">
        <v>0.12</v>
      </c>
      <c r="AV207" s="735">
        <v>2.407</v>
      </c>
      <c r="AW207" s="735">
        <v>5.7000000000000002E-2</v>
      </c>
      <c r="AX207" s="735">
        <v>0.125</v>
      </c>
      <c r="AY207" s="736">
        <v>2.407</v>
      </c>
      <c r="AZ207" s="736">
        <v>5.2999999999999999E-2</v>
      </c>
      <c r="BA207" s="736">
        <v>0.13</v>
      </c>
    </row>
    <row r="208" spans="2:59" ht="18" customHeight="1" x14ac:dyDescent="0.25">
      <c r="B208" s="39"/>
      <c r="C208" s="732" t="s">
        <v>754</v>
      </c>
      <c r="D208" s="733" t="s">
        <v>1217</v>
      </c>
      <c r="E208" s="160" t="str">
        <f t="shared" si="10"/>
        <v>B20 (l)Turismos (M1)</v>
      </c>
      <c r="F208" s="735" t="s">
        <v>139</v>
      </c>
      <c r="G208" s="735" t="s">
        <v>139</v>
      </c>
      <c r="H208" s="735" t="s">
        <v>139</v>
      </c>
      <c r="I208" s="735" t="s">
        <v>139</v>
      </c>
      <c r="J208" s="735" t="s">
        <v>139</v>
      </c>
      <c r="K208" s="735" t="s">
        <v>139</v>
      </c>
      <c r="L208" s="735" t="s">
        <v>139</v>
      </c>
      <c r="M208" s="735" t="s">
        <v>139</v>
      </c>
      <c r="N208" s="735" t="s">
        <v>139</v>
      </c>
      <c r="O208" s="735" t="s">
        <v>139</v>
      </c>
      <c r="P208" s="735" t="s">
        <v>139</v>
      </c>
      <c r="Q208" s="735" t="s">
        <v>139</v>
      </c>
      <c r="R208" s="735" t="s">
        <v>139</v>
      </c>
      <c r="S208" s="735" t="s">
        <v>139</v>
      </c>
      <c r="T208" s="735" t="s">
        <v>139</v>
      </c>
      <c r="U208" s="735" t="s">
        <v>139</v>
      </c>
      <c r="V208" s="735" t="s">
        <v>139</v>
      </c>
      <c r="W208" s="735" t="s">
        <v>139</v>
      </c>
      <c r="X208" s="735" t="s">
        <v>139</v>
      </c>
      <c r="Y208" s="735" t="s">
        <v>139</v>
      </c>
      <c r="Z208" s="735" t="s">
        <v>139</v>
      </c>
      <c r="AA208" s="735" t="s">
        <v>139</v>
      </c>
      <c r="AB208" s="735" t="s">
        <v>139</v>
      </c>
      <c r="AC208" s="735" t="s">
        <v>139</v>
      </c>
      <c r="AD208" s="735" t="s">
        <v>139</v>
      </c>
      <c r="AE208" s="735" t="s">
        <v>139</v>
      </c>
      <c r="AF208" s="735" t="s">
        <v>139</v>
      </c>
      <c r="AG208" s="735" t="s">
        <v>139</v>
      </c>
      <c r="AH208" s="735" t="s">
        <v>139</v>
      </c>
      <c r="AI208" s="735" t="s">
        <v>139</v>
      </c>
      <c r="AJ208" s="735" t="s">
        <v>139</v>
      </c>
      <c r="AK208" s="735" t="s">
        <v>139</v>
      </c>
      <c r="AL208" s="735" t="s">
        <v>139</v>
      </c>
      <c r="AM208" s="735" t="s">
        <v>139</v>
      </c>
      <c r="AN208" s="735" t="s">
        <v>139</v>
      </c>
      <c r="AO208" s="735" t="s">
        <v>139</v>
      </c>
      <c r="AP208" s="735">
        <v>2.16</v>
      </c>
      <c r="AQ208" s="735">
        <v>7.0000000000000001E-3</v>
      </c>
      <c r="AR208" s="735">
        <v>0.11899999999999999</v>
      </c>
      <c r="AS208" s="735">
        <v>2.16</v>
      </c>
      <c r="AT208" s="735">
        <v>7.0000000000000001E-3</v>
      </c>
      <c r="AU208" s="735">
        <v>0.11899999999999999</v>
      </c>
      <c r="AV208" s="735">
        <v>2.16</v>
      </c>
      <c r="AW208" s="735">
        <v>7.0000000000000001E-3</v>
      </c>
      <c r="AX208" s="735">
        <v>0.11899999999999999</v>
      </c>
      <c r="AY208" s="736">
        <v>2.16</v>
      </c>
      <c r="AZ208" s="736">
        <v>6.0000000000000001E-3</v>
      </c>
      <c r="BA208" s="736">
        <v>0.11799999999999999</v>
      </c>
    </row>
    <row r="209" spans="1:53" ht="18" customHeight="1" x14ac:dyDescent="0.25">
      <c r="B209" s="39"/>
      <c r="C209" s="732" t="s">
        <v>494</v>
      </c>
      <c r="D209" s="733" t="s">
        <v>1218</v>
      </c>
      <c r="E209" s="160" t="str">
        <f t="shared" si="10"/>
        <v>B20 (l)Furgonetas y furgones (N1)</v>
      </c>
      <c r="F209" s="735" t="s">
        <v>139</v>
      </c>
      <c r="G209" s="735" t="s">
        <v>139</v>
      </c>
      <c r="H209" s="735" t="s">
        <v>139</v>
      </c>
      <c r="I209" s="735" t="s">
        <v>139</v>
      </c>
      <c r="J209" s="735" t="s">
        <v>139</v>
      </c>
      <c r="K209" s="735" t="s">
        <v>139</v>
      </c>
      <c r="L209" s="735" t="s">
        <v>139</v>
      </c>
      <c r="M209" s="735" t="s">
        <v>139</v>
      </c>
      <c r="N209" s="735" t="s">
        <v>139</v>
      </c>
      <c r="O209" s="735" t="s">
        <v>139</v>
      </c>
      <c r="P209" s="735" t="s">
        <v>139</v>
      </c>
      <c r="Q209" s="735" t="s">
        <v>139</v>
      </c>
      <c r="R209" s="735" t="s">
        <v>139</v>
      </c>
      <c r="S209" s="735" t="s">
        <v>139</v>
      </c>
      <c r="T209" s="735" t="s">
        <v>139</v>
      </c>
      <c r="U209" s="735" t="s">
        <v>139</v>
      </c>
      <c r="V209" s="735" t="s">
        <v>139</v>
      </c>
      <c r="W209" s="735" t="s">
        <v>139</v>
      </c>
      <c r="X209" s="735" t="s">
        <v>139</v>
      </c>
      <c r="Y209" s="735" t="s">
        <v>139</v>
      </c>
      <c r="Z209" s="735" t="s">
        <v>139</v>
      </c>
      <c r="AA209" s="735" t="s">
        <v>139</v>
      </c>
      <c r="AB209" s="735" t="s">
        <v>139</v>
      </c>
      <c r="AC209" s="735" t="s">
        <v>139</v>
      </c>
      <c r="AD209" s="735" t="s">
        <v>139</v>
      </c>
      <c r="AE209" s="735" t="s">
        <v>139</v>
      </c>
      <c r="AF209" s="735" t="s">
        <v>139</v>
      </c>
      <c r="AG209" s="735" t="s">
        <v>139</v>
      </c>
      <c r="AH209" s="735" t="s">
        <v>139</v>
      </c>
      <c r="AI209" s="735" t="s">
        <v>139</v>
      </c>
      <c r="AJ209" s="735" t="s">
        <v>139</v>
      </c>
      <c r="AK209" s="735" t="s">
        <v>139</v>
      </c>
      <c r="AL209" s="735" t="s">
        <v>139</v>
      </c>
      <c r="AM209" s="735" t="s">
        <v>139</v>
      </c>
      <c r="AN209" s="735" t="s">
        <v>139</v>
      </c>
      <c r="AO209" s="735" t="s">
        <v>139</v>
      </c>
      <c r="AP209" s="735">
        <v>2.1579999999999999</v>
      </c>
      <c r="AQ209" s="735">
        <v>8.9999999999999993E-3</v>
      </c>
      <c r="AR209" s="735">
        <v>7.3999999999999996E-2</v>
      </c>
      <c r="AS209" s="735">
        <v>2.1579999999999999</v>
      </c>
      <c r="AT209" s="735">
        <v>8.0000000000000002E-3</v>
      </c>
      <c r="AU209" s="735">
        <v>7.3999999999999996E-2</v>
      </c>
      <c r="AV209" s="735">
        <v>2.1579999999999999</v>
      </c>
      <c r="AW209" s="735">
        <v>8.9999999999999993E-3</v>
      </c>
      <c r="AX209" s="735">
        <v>7.5999999999999998E-2</v>
      </c>
      <c r="AY209" s="736">
        <v>2.1579999999999999</v>
      </c>
      <c r="AZ209" s="736">
        <v>8.0000000000000002E-3</v>
      </c>
      <c r="BA209" s="736">
        <v>7.1999999999999995E-2</v>
      </c>
    </row>
    <row r="210" spans="1:53" ht="18" customHeight="1" x14ac:dyDescent="0.25">
      <c r="B210" s="39"/>
      <c r="C210" s="732" t="s">
        <v>494</v>
      </c>
      <c r="D210" s="733" t="s">
        <v>1219</v>
      </c>
      <c r="E210" s="160" t="str">
        <f t="shared" si="10"/>
        <v>B20 (l)Camiones y autobuses (N2, N3, M2, M3)</v>
      </c>
      <c r="F210" s="735" t="s">
        <v>139</v>
      </c>
      <c r="G210" s="735" t="s">
        <v>139</v>
      </c>
      <c r="H210" s="735" t="s">
        <v>139</v>
      </c>
      <c r="I210" s="735" t="s">
        <v>139</v>
      </c>
      <c r="J210" s="735" t="s">
        <v>139</v>
      </c>
      <c r="K210" s="735" t="s">
        <v>139</v>
      </c>
      <c r="L210" s="735" t="s">
        <v>139</v>
      </c>
      <c r="M210" s="735" t="s">
        <v>139</v>
      </c>
      <c r="N210" s="735" t="s">
        <v>139</v>
      </c>
      <c r="O210" s="735" t="s">
        <v>139</v>
      </c>
      <c r="P210" s="735" t="s">
        <v>139</v>
      </c>
      <c r="Q210" s="735" t="s">
        <v>139</v>
      </c>
      <c r="R210" s="735" t="s">
        <v>139</v>
      </c>
      <c r="S210" s="735" t="s">
        <v>139</v>
      </c>
      <c r="T210" s="735" t="s">
        <v>139</v>
      </c>
      <c r="U210" s="735" t="s">
        <v>139</v>
      </c>
      <c r="V210" s="735" t="s">
        <v>139</v>
      </c>
      <c r="W210" s="735" t="s">
        <v>139</v>
      </c>
      <c r="X210" s="735" t="s">
        <v>139</v>
      </c>
      <c r="Y210" s="735" t="s">
        <v>139</v>
      </c>
      <c r="Z210" s="735" t="s">
        <v>139</v>
      </c>
      <c r="AA210" s="735" t="s">
        <v>139</v>
      </c>
      <c r="AB210" s="735" t="s">
        <v>139</v>
      </c>
      <c r="AC210" s="735" t="s">
        <v>139</v>
      </c>
      <c r="AD210" s="735" t="s">
        <v>139</v>
      </c>
      <c r="AE210" s="735" t="s">
        <v>139</v>
      </c>
      <c r="AF210" s="735" t="s">
        <v>139</v>
      </c>
      <c r="AG210" s="735" t="s">
        <v>139</v>
      </c>
      <c r="AH210" s="735" t="s">
        <v>139</v>
      </c>
      <c r="AI210" s="735" t="s">
        <v>139</v>
      </c>
      <c r="AJ210" s="735" t="s">
        <v>139</v>
      </c>
      <c r="AK210" s="735" t="s">
        <v>139</v>
      </c>
      <c r="AL210" s="735" t="s">
        <v>139</v>
      </c>
      <c r="AM210" s="735" t="s">
        <v>139</v>
      </c>
      <c r="AN210" s="735" t="s">
        <v>139</v>
      </c>
      <c r="AO210" s="735" t="s">
        <v>139</v>
      </c>
      <c r="AP210" s="735">
        <v>2.1549999999999998</v>
      </c>
      <c r="AQ210" s="735">
        <v>7.1999999999999995E-2</v>
      </c>
      <c r="AR210" s="735">
        <v>0.113</v>
      </c>
      <c r="AS210" s="735">
        <v>2.1549999999999998</v>
      </c>
      <c r="AT210" s="735">
        <v>6.4000000000000001E-2</v>
      </c>
      <c r="AU210" s="735">
        <v>0.12</v>
      </c>
      <c r="AV210" s="735">
        <v>2.1549999999999998</v>
      </c>
      <c r="AW210" s="735">
        <v>5.7000000000000002E-2</v>
      </c>
      <c r="AX210" s="735">
        <v>0.125</v>
      </c>
      <c r="AY210" s="736">
        <v>2.1549999999999998</v>
      </c>
      <c r="AZ210" s="736">
        <v>5.2999999999999999E-2</v>
      </c>
      <c r="BA210" s="736">
        <v>0.13</v>
      </c>
    </row>
    <row r="211" spans="1:53" ht="18" customHeight="1" x14ac:dyDescent="0.25">
      <c r="B211" s="39"/>
      <c r="C211" s="732" t="s">
        <v>755</v>
      </c>
      <c r="D211" s="733" t="s">
        <v>1217</v>
      </c>
      <c r="E211" s="160" t="str">
        <f t="shared" si="10"/>
        <v>B30 (l)Turismos (M1)</v>
      </c>
      <c r="F211" s="735" t="s">
        <v>139</v>
      </c>
      <c r="G211" s="735" t="s">
        <v>139</v>
      </c>
      <c r="H211" s="735" t="s">
        <v>139</v>
      </c>
      <c r="I211" s="735" t="s">
        <v>139</v>
      </c>
      <c r="J211" s="735" t="s">
        <v>139</v>
      </c>
      <c r="K211" s="735" t="s">
        <v>139</v>
      </c>
      <c r="L211" s="735" t="s">
        <v>139</v>
      </c>
      <c r="M211" s="735" t="s">
        <v>139</v>
      </c>
      <c r="N211" s="735" t="s">
        <v>139</v>
      </c>
      <c r="O211" s="735" t="s">
        <v>139</v>
      </c>
      <c r="P211" s="735" t="s">
        <v>139</v>
      </c>
      <c r="Q211" s="735" t="s">
        <v>139</v>
      </c>
      <c r="R211" s="735" t="s">
        <v>139</v>
      </c>
      <c r="S211" s="735" t="s">
        <v>139</v>
      </c>
      <c r="T211" s="735" t="s">
        <v>139</v>
      </c>
      <c r="U211" s="735" t="s">
        <v>139</v>
      </c>
      <c r="V211" s="735" t="s">
        <v>139</v>
      </c>
      <c r="W211" s="735" t="s">
        <v>139</v>
      </c>
      <c r="X211" s="735" t="s">
        <v>139</v>
      </c>
      <c r="Y211" s="735" t="s">
        <v>139</v>
      </c>
      <c r="Z211" s="735" t="s">
        <v>139</v>
      </c>
      <c r="AA211" s="735" t="s">
        <v>139</v>
      </c>
      <c r="AB211" s="735" t="s">
        <v>139</v>
      </c>
      <c r="AC211" s="735" t="s">
        <v>139</v>
      </c>
      <c r="AD211" s="735" t="s">
        <v>139</v>
      </c>
      <c r="AE211" s="735" t="s">
        <v>139</v>
      </c>
      <c r="AF211" s="735" t="s">
        <v>139</v>
      </c>
      <c r="AG211" s="735" t="s">
        <v>139</v>
      </c>
      <c r="AH211" s="735" t="s">
        <v>139</v>
      </c>
      <c r="AI211" s="735" t="s">
        <v>139</v>
      </c>
      <c r="AJ211" s="735" t="s">
        <v>139</v>
      </c>
      <c r="AK211" s="735" t="s">
        <v>139</v>
      </c>
      <c r="AL211" s="735" t="s">
        <v>139</v>
      </c>
      <c r="AM211" s="735" t="s">
        <v>139</v>
      </c>
      <c r="AN211" s="735" t="s">
        <v>139</v>
      </c>
      <c r="AO211" s="735" t="s">
        <v>139</v>
      </c>
      <c r="AP211" s="735">
        <v>1.9079999999999999</v>
      </c>
      <c r="AQ211" s="735">
        <v>7.0000000000000001E-3</v>
      </c>
      <c r="AR211" s="735">
        <v>0.11899999999999999</v>
      </c>
      <c r="AS211" s="735">
        <v>1.9079999999999999</v>
      </c>
      <c r="AT211" s="735">
        <v>7.0000000000000001E-3</v>
      </c>
      <c r="AU211" s="735">
        <v>0.11899999999999999</v>
      </c>
      <c r="AV211" s="735">
        <v>1.9079999999999999</v>
      </c>
      <c r="AW211" s="735">
        <v>7.0000000000000001E-3</v>
      </c>
      <c r="AX211" s="735">
        <v>0.11899999999999999</v>
      </c>
      <c r="AY211" s="736">
        <v>1.9079999999999999</v>
      </c>
      <c r="AZ211" s="736">
        <v>6.0000000000000001E-3</v>
      </c>
      <c r="BA211" s="736">
        <v>0.11799999999999999</v>
      </c>
    </row>
    <row r="212" spans="1:53" ht="18" customHeight="1" x14ac:dyDescent="0.25">
      <c r="B212" s="39"/>
      <c r="C212" s="732" t="s">
        <v>495</v>
      </c>
      <c r="D212" s="733" t="s">
        <v>1218</v>
      </c>
      <c r="E212" s="160" t="str">
        <f t="shared" si="10"/>
        <v>B30 (l)Furgonetas y furgones (N1)</v>
      </c>
      <c r="F212" s="735" t="s">
        <v>139</v>
      </c>
      <c r="G212" s="735" t="s">
        <v>139</v>
      </c>
      <c r="H212" s="735" t="s">
        <v>139</v>
      </c>
      <c r="I212" s="735" t="s">
        <v>139</v>
      </c>
      <c r="J212" s="735" t="s">
        <v>139</v>
      </c>
      <c r="K212" s="735" t="s">
        <v>139</v>
      </c>
      <c r="L212" s="735" t="s">
        <v>139</v>
      </c>
      <c r="M212" s="735" t="s">
        <v>139</v>
      </c>
      <c r="N212" s="735" t="s">
        <v>139</v>
      </c>
      <c r="O212" s="735" t="s">
        <v>139</v>
      </c>
      <c r="P212" s="735" t="s">
        <v>139</v>
      </c>
      <c r="Q212" s="735" t="s">
        <v>139</v>
      </c>
      <c r="R212" s="735" t="s">
        <v>139</v>
      </c>
      <c r="S212" s="735" t="s">
        <v>139</v>
      </c>
      <c r="T212" s="735" t="s">
        <v>139</v>
      </c>
      <c r="U212" s="735" t="s">
        <v>139</v>
      </c>
      <c r="V212" s="735" t="s">
        <v>139</v>
      </c>
      <c r="W212" s="735" t="s">
        <v>139</v>
      </c>
      <c r="X212" s="735" t="s">
        <v>139</v>
      </c>
      <c r="Y212" s="735" t="s">
        <v>139</v>
      </c>
      <c r="Z212" s="735" t="s">
        <v>139</v>
      </c>
      <c r="AA212" s="735" t="s">
        <v>139</v>
      </c>
      <c r="AB212" s="735" t="s">
        <v>139</v>
      </c>
      <c r="AC212" s="735" t="s">
        <v>139</v>
      </c>
      <c r="AD212" s="735" t="s">
        <v>139</v>
      </c>
      <c r="AE212" s="735" t="s">
        <v>139</v>
      </c>
      <c r="AF212" s="735" t="s">
        <v>139</v>
      </c>
      <c r="AG212" s="735" t="s">
        <v>139</v>
      </c>
      <c r="AH212" s="735" t="s">
        <v>139</v>
      </c>
      <c r="AI212" s="735" t="s">
        <v>139</v>
      </c>
      <c r="AJ212" s="735" t="s">
        <v>139</v>
      </c>
      <c r="AK212" s="735" t="s">
        <v>139</v>
      </c>
      <c r="AL212" s="735" t="s">
        <v>139</v>
      </c>
      <c r="AM212" s="735" t="s">
        <v>139</v>
      </c>
      <c r="AN212" s="735" t="s">
        <v>139</v>
      </c>
      <c r="AO212" s="735" t="s">
        <v>139</v>
      </c>
      <c r="AP212" s="735">
        <v>1.9059999999999999</v>
      </c>
      <c r="AQ212" s="735">
        <v>8.9999999999999993E-3</v>
      </c>
      <c r="AR212" s="735">
        <v>7.3999999999999996E-2</v>
      </c>
      <c r="AS212" s="735">
        <v>1.9059999999999999</v>
      </c>
      <c r="AT212" s="735">
        <v>8.0000000000000002E-3</v>
      </c>
      <c r="AU212" s="735">
        <v>7.3999999999999996E-2</v>
      </c>
      <c r="AV212" s="735">
        <v>1.9059999999999999</v>
      </c>
      <c r="AW212" s="735">
        <v>8.9999999999999993E-3</v>
      </c>
      <c r="AX212" s="735">
        <v>7.5999999999999998E-2</v>
      </c>
      <c r="AY212" s="736">
        <v>1.9059999999999999</v>
      </c>
      <c r="AZ212" s="736">
        <v>8.0000000000000002E-3</v>
      </c>
      <c r="BA212" s="736">
        <v>7.1999999999999995E-2</v>
      </c>
    </row>
    <row r="213" spans="1:53" ht="18" customHeight="1" x14ac:dyDescent="0.25">
      <c r="B213" s="39"/>
      <c r="C213" s="732" t="s">
        <v>495</v>
      </c>
      <c r="D213" s="733" t="s">
        <v>1219</v>
      </c>
      <c r="E213" s="160" t="str">
        <f t="shared" si="10"/>
        <v>B30 (l)Camiones y autobuses (N2, N3, M2, M3)</v>
      </c>
      <c r="F213" s="735" t="s">
        <v>139</v>
      </c>
      <c r="G213" s="735" t="s">
        <v>139</v>
      </c>
      <c r="H213" s="735" t="s">
        <v>139</v>
      </c>
      <c r="I213" s="735" t="s">
        <v>139</v>
      </c>
      <c r="J213" s="735" t="s">
        <v>139</v>
      </c>
      <c r="K213" s="735" t="s">
        <v>139</v>
      </c>
      <c r="L213" s="735" t="s">
        <v>139</v>
      </c>
      <c r="M213" s="735" t="s">
        <v>139</v>
      </c>
      <c r="N213" s="735" t="s">
        <v>139</v>
      </c>
      <c r="O213" s="735" t="s">
        <v>139</v>
      </c>
      <c r="P213" s="735" t="s">
        <v>139</v>
      </c>
      <c r="Q213" s="735" t="s">
        <v>139</v>
      </c>
      <c r="R213" s="735" t="s">
        <v>139</v>
      </c>
      <c r="S213" s="735" t="s">
        <v>139</v>
      </c>
      <c r="T213" s="735" t="s">
        <v>139</v>
      </c>
      <c r="U213" s="735" t="s">
        <v>139</v>
      </c>
      <c r="V213" s="735" t="s">
        <v>139</v>
      </c>
      <c r="W213" s="735" t="s">
        <v>139</v>
      </c>
      <c r="X213" s="735" t="s">
        <v>139</v>
      </c>
      <c r="Y213" s="735" t="s">
        <v>139</v>
      </c>
      <c r="Z213" s="735" t="s">
        <v>139</v>
      </c>
      <c r="AA213" s="735" t="s">
        <v>139</v>
      </c>
      <c r="AB213" s="735" t="s">
        <v>139</v>
      </c>
      <c r="AC213" s="735" t="s">
        <v>139</v>
      </c>
      <c r="AD213" s="735" t="s">
        <v>139</v>
      </c>
      <c r="AE213" s="735" t="s">
        <v>139</v>
      </c>
      <c r="AF213" s="735" t="s">
        <v>139</v>
      </c>
      <c r="AG213" s="735" t="s">
        <v>139</v>
      </c>
      <c r="AH213" s="735" t="s">
        <v>139</v>
      </c>
      <c r="AI213" s="735" t="s">
        <v>139</v>
      </c>
      <c r="AJ213" s="735" t="s">
        <v>139</v>
      </c>
      <c r="AK213" s="735" t="s">
        <v>139</v>
      </c>
      <c r="AL213" s="735" t="s">
        <v>139</v>
      </c>
      <c r="AM213" s="735" t="s">
        <v>139</v>
      </c>
      <c r="AN213" s="735" t="s">
        <v>139</v>
      </c>
      <c r="AO213" s="735" t="s">
        <v>139</v>
      </c>
      <c r="AP213" s="735">
        <v>1.903</v>
      </c>
      <c r="AQ213" s="735">
        <v>7.1999999999999995E-2</v>
      </c>
      <c r="AR213" s="735">
        <v>0.113</v>
      </c>
      <c r="AS213" s="735">
        <v>1.903</v>
      </c>
      <c r="AT213" s="735">
        <v>6.4000000000000001E-2</v>
      </c>
      <c r="AU213" s="735">
        <v>0.12</v>
      </c>
      <c r="AV213" s="735">
        <v>1.903</v>
      </c>
      <c r="AW213" s="735">
        <v>5.7000000000000002E-2</v>
      </c>
      <c r="AX213" s="735">
        <v>0.125</v>
      </c>
      <c r="AY213" s="736">
        <v>1.903</v>
      </c>
      <c r="AZ213" s="736">
        <v>5.2999999999999999E-2</v>
      </c>
      <c r="BA213" s="736">
        <v>0.13</v>
      </c>
    </row>
    <row r="214" spans="1:53" ht="18" customHeight="1" x14ac:dyDescent="0.25">
      <c r="B214" s="39"/>
      <c r="C214" s="732" t="s">
        <v>756</v>
      </c>
      <c r="D214" s="733" t="s">
        <v>1217</v>
      </c>
      <c r="E214" s="160" t="str">
        <f t="shared" si="10"/>
        <v>B100 (l)Turismos (M1)</v>
      </c>
      <c r="F214" s="735" t="s">
        <v>139</v>
      </c>
      <c r="G214" s="735" t="s">
        <v>139</v>
      </c>
      <c r="H214" s="735" t="s">
        <v>139</v>
      </c>
      <c r="I214" s="735" t="s">
        <v>139</v>
      </c>
      <c r="J214" s="735" t="s">
        <v>139</v>
      </c>
      <c r="K214" s="735" t="s">
        <v>139</v>
      </c>
      <c r="L214" s="735" t="s">
        <v>139</v>
      </c>
      <c r="M214" s="735" t="s">
        <v>139</v>
      </c>
      <c r="N214" s="735" t="s">
        <v>139</v>
      </c>
      <c r="O214" s="735" t="s">
        <v>139</v>
      </c>
      <c r="P214" s="735" t="s">
        <v>139</v>
      </c>
      <c r="Q214" s="735" t="s">
        <v>139</v>
      </c>
      <c r="R214" s="735" t="s">
        <v>139</v>
      </c>
      <c r="S214" s="735" t="s">
        <v>139</v>
      </c>
      <c r="T214" s="735" t="s">
        <v>139</v>
      </c>
      <c r="U214" s="735" t="s">
        <v>139</v>
      </c>
      <c r="V214" s="735" t="s">
        <v>139</v>
      </c>
      <c r="W214" s="735" t="s">
        <v>139</v>
      </c>
      <c r="X214" s="735" t="s">
        <v>139</v>
      </c>
      <c r="Y214" s="735" t="s">
        <v>139</v>
      </c>
      <c r="Z214" s="735" t="s">
        <v>139</v>
      </c>
      <c r="AA214" s="735" t="s">
        <v>139</v>
      </c>
      <c r="AB214" s="735" t="s">
        <v>139</v>
      </c>
      <c r="AC214" s="735" t="s">
        <v>139</v>
      </c>
      <c r="AD214" s="735" t="s">
        <v>139</v>
      </c>
      <c r="AE214" s="735" t="s">
        <v>139</v>
      </c>
      <c r="AF214" s="735" t="s">
        <v>139</v>
      </c>
      <c r="AG214" s="735" t="s">
        <v>139</v>
      </c>
      <c r="AH214" s="735" t="s">
        <v>139</v>
      </c>
      <c r="AI214" s="735" t="s">
        <v>139</v>
      </c>
      <c r="AJ214" s="735" t="s">
        <v>139</v>
      </c>
      <c r="AK214" s="735" t="s">
        <v>139</v>
      </c>
      <c r="AL214" s="735" t="s">
        <v>139</v>
      </c>
      <c r="AM214" s="735" t="s">
        <v>139</v>
      </c>
      <c r="AN214" s="735" t="s">
        <v>139</v>
      </c>
      <c r="AO214" s="735" t="s">
        <v>139</v>
      </c>
      <c r="AP214" s="735">
        <v>0.14399999999999999</v>
      </c>
      <c r="AQ214" s="735">
        <v>7.0000000000000001E-3</v>
      </c>
      <c r="AR214" s="735">
        <v>0.11899999999999999</v>
      </c>
      <c r="AS214" s="735">
        <v>0.14399999999999999</v>
      </c>
      <c r="AT214" s="735">
        <v>7.0000000000000001E-3</v>
      </c>
      <c r="AU214" s="735">
        <v>0.11899999999999999</v>
      </c>
      <c r="AV214" s="735">
        <v>0.14399999999999999</v>
      </c>
      <c r="AW214" s="735">
        <v>7.0000000000000001E-3</v>
      </c>
      <c r="AX214" s="735">
        <v>0.11899999999999999</v>
      </c>
      <c r="AY214" s="736">
        <v>0.14399999999999999</v>
      </c>
      <c r="AZ214" s="736">
        <v>6.0000000000000001E-3</v>
      </c>
      <c r="BA214" s="736">
        <v>0.11799999999999999</v>
      </c>
    </row>
    <row r="215" spans="1:53" ht="18" customHeight="1" x14ac:dyDescent="0.25">
      <c r="B215" s="39"/>
      <c r="C215" s="732" t="s">
        <v>496</v>
      </c>
      <c r="D215" s="733" t="s">
        <v>1218</v>
      </c>
      <c r="E215" s="160" t="str">
        <f t="shared" si="10"/>
        <v>B100 (l)Furgonetas y furgones (N1)</v>
      </c>
      <c r="F215" s="735" t="s">
        <v>139</v>
      </c>
      <c r="G215" s="735" t="s">
        <v>139</v>
      </c>
      <c r="H215" s="735" t="s">
        <v>139</v>
      </c>
      <c r="I215" s="735" t="s">
        <v>139</v>
      </c>
      <c r="J215" s="735" t="s">
        <v>139</v>
      </c>
      <c r="K215" s="735" t="s">
        <v>139</v>
      </c>
      <c r="L215" s="735" t="s">
        <v>139</v>
      </c>
      <c r="M215" s="735" t="s">
        <v>139</v>
      </c>
      <c r="N215" s="735" t="s">
        <v>139</v>
      </c>
      <c r="O215" s="735" t="s">
        <v>139</v>
      </c>
      <c r="P215" s="735" t="s">
        <v>139</v>
      </c>
      <c r="Q215" s="735" t="s">
        <v>139</v>
      </c>
      <c r="R215" s="735" t="s">
        <v>139</v>
      </c>
      <c r="S215" s="735" t="s">
        <v>139</v>
      </c>
      <c r="T215" s="735" t="s">
        <v>139</v>
      </c>
      <c r="U215" s="735" t="s">
        <v>139</v>
      </c>
      <c r="V215" s="735" t="s">
        <v>139</v>
      </c>
      <c r="W215" s="735" t="s">
        <v>139</v>
      </c>
      <c r="X215" s="735" t="s">
        <v>139</v>
      </c>
      <c r="Y215" s="735" t="s">
        <v>139</v>
      </c>
      <c r="Z215" s="735" t="s">
        <v>139</v>
      </c>
      <c r="AA215" s="735" t="s">
        <v>139</v>
      </c>
      <c r="AB215" s="735" t="s">
        <v>139</v>
      </c>
      <c r="AC215" s="735" t="s">
        <v>139</v>
      </c>
      <c r="AD215" s="735" t="s">
        <v>139</v>
      </c>
      <c r="AE215" s="735" t="s">
        <v>139</v>
      </c>
      <c r="AF215" s="735" t="s">
        <v>139</v>
      </c>
      <c r="AG215" s="735" t="s">
        <v>139</v>
      </c>
      <c r="AH215" s="735" t="s">
        <v>139</v>
      </c>
      <c r="AI215" s="735" t="s">
        <v>139</v>
      </c>
      <c r="AJ215" s="735" t="s">
        <v>139</v>
      </c>
      <c r="AK215" s="735" t="s">
        <v>139</v>
      </c>
      <c r="AL215" s="735" t="s">
        <v>139</v>
      </c>
      <c r="AM215" s="735" t="s">
        <v>139</v>
      </c>
      <c r="AN215" s="735" t="s">
        <v>139</v>
      </c>
      <c r="AO215" s="735" t="s">
        <v>139</v>
      </c>
      <c r="AP215" s="735">
        <v>0.14199999999999999</v>
      </c>
      <c r="AQ215" s="735">
        <v>8.9999999999999993E-3</v>
      </c>
      <c r="AR215" s="735">
        <v>7.3999999999999996E-2</v>
      </c>
      <c r="AS215" s="735">
        <v>0.14199999999999999</v>
      </c>
      <c r="AT215" s="735">
        <v>8.0000000000000002E-3</v>
      </c>
      <c r="AU215" s="735">
        <v>7.3999999999999996E-2</v>
      </c>
      <c r="AV215" s="735">
        <v>0.14199999999999999</v>
      </c>
      <c r="AW215" s="735">
        <v>8.9999999999999993E-3</v>
      </c>
      <c r="AX215" s="735">
        <v>7.5999999999999998E-2</v>
      </c>
      <c r="AY215" s="736">
        <v>0.14199999999999999</v>
      </c>
      <c r="AZ215" s="736">
        <v>8.0000000000000002E-3</v>
      </c>
      <c r="BA215" s="736">
        <v>7.1999999999999995E-2</v>
      </c>
    </row>
    <row r="216" spans="1:53" ht="18" customHeight="1" x14ac:dyDescent="0.25">
      <c r="B216" s="39"/>
      <c r="C216" s="732" t="s">
        <v>496</v>
      </c>
      <c r="D216" s="733" t="s">
        <v>1219</v>
      </c>
      <c r="E216" s="160" t="str">
        <f t="shared" si="10"/>
        <v>B100 (l)Camiones y autobuses (N2, N3, M2, M3)</v>
      </c>
      <c r="F216" s="735" t="s">
        <v>139</v>
      </c>
      <c r="G216" s="735" t="s">
        <v>139</v>
      </c>
      <c r="H216" s="735" t="s">
        <v>139</v>
      </c>
      <c r="I216" s="735" t="s">
        <v>139</v>
      </c>
      <c r="J216" s="735" t="s">
        <v>139</v>
      </c>
      <c r="K216" s="735" t="s">
        <v>139</v>
      </c>
      <c r="L216" s="735" t="s">
        <v>139</v>
      </c>
      <c r="M216" s="735" t="s">
        <v>139</v>
      </c>
      <c r="N216" s="735" t="s">
        <v>139</v>
      </c>
      <c r="O216" s="735" t="s">
        <v>139</v>
      </c>
      <c r="P216" s="735" t="s">
        <v>139</v>
      </c>
      <c r="Q216" s="735" t="s">
        <v>139</v>
      </c>
      <c r="R216" s="735" t="s">
        <v>139</v>
      </c>
      <c r="S216" s="735" t="s">
        <v>139</v>
      </c>
      <c r="T216" s="735" t="s">
        <v>139</v>
      </c>
      <c r="U216" s="735" t="s">
        <v>139</v>
      </c>
      <c r="V216" s="735" t="s">
        <v>139</v>
      </c>
      <c r="W216" s="735" t="s">
        <v>139</v>
      </c>
      <c r="X216" s="735" t="s">
        <v>139</v>
      </c>
      <c r="Y216" s="735" t="s">
        <v>139</v>
      </c>
      <c r="Z216" s="735" t="s">
        <v>139</v>
      </c>
      <c r="AA216" s="735" t="s">
        <v>139</v>
      </c>
      <c r="AB216" s="735" t="s">
        <v>139</v>
      </c>
      <c r="AC216" s="735" t="s">
        <v>139</v>
      </c>
      <c r="AD216" s="735" t="s">
        <v>139</v>
      </c>
      <c r="AE216" s="735" t="s">
        <v>139</v>
      </c>
      <c r="AF216" s="735" t="s">
        <v>139</v>
      </c>
      <c r="AG216" s="735" t="s">
        <v>139</v>
      </c>
      <c r="AH216" s="735" t="s">
        <v>139</v>
      </c>
      <c r="AI216" s="735" t="s">
        <v>139</v>
      </c>
      <c r="AJ216" s="735" t="s">
        <v>139</v>
      </c>
      <c r="AK216" s="735" t="s">
        <v>139</v>
      </c>
      <c r="AL216" s="735" t="s">
        <v>139</v>
      </c>
      <c r="AM216" s="735" t="s">
        <v>139</v>
      </c>
      <c r="AN216" s="735" t="s">
        <v>139</v>
      </c>
      <c r="AO216" s="735" t="s">
        <v>139</v>
      </c>
      <c r="AP216" s="735">
        <v>0.13900000000000001</v>
      </c>
      <c r="AQ216" s="735">
        <v>7.1999999999999995E-2</v>
      </c>
      <c r="AR216" s="735">
        <v>0.113</v>
      </c>
      <c r="AS216" s="735">
        <v>0.13900000000000001</v>
      </c>
      <c r="AT216" s="735">
        <v>6.4000000000000001E-2</v>
      </c>
      <c r="AU216" s="735">
        <v>0.12</v>
      </c>
      <c r="AV216" s="735">
        <v>0.13900000000000001</v>
      </c>
      <c r="AW216" s="735">
        <v>5.7000000000000002E-2</v>
      </c>
      <c r="AX216" s="735">
        <v>0.125</v>
      </c>
      <c r="AY216" s="736">
        <v>0.13900000000000001</v>
      </c>
      <c r="AZ216" s="736">
        <v>5.2999999999999999E-2</v>
      </c>
      <c r="BA216" s="736">
        <v>0.13</v>
      </c>
    </row>
    <row r="217" spans="1:53" ht="18" customHeight="1" x14ac:dyDescent="0.25">
      <c r="B217" s="39"/>
      <c r="C217" s="732" t="s">
        <v>492</v>
      </c>
      <c r="D217" s="733" t="s">
        <v>1217</v>
      </c>
      <c r="E217" s="160" t="str">
        <f t="shared" si="10"/>
        <v>LPG (l)Turismos (M1)</v>
      </c>
      <c r="F217" s="735">
        <v>1.6519999999999999</v>
      </c>
      <c r="G217" s="735">
        <v>0.25700000000000001</v>
      </c>
      <c r="H217" s="735">
        <v>7.9000000000000001E-2</v>
      </c>
      <c r="I217" s="735">
        <v>1.6519999999999999</v>
      </c>
      <c r="J217" s="735">
        <v>0.25700000000000001</v>
      </c>
      <c r="K217" s="735">
        <v>7.9000000000000001E-2</v>
      </c>
      <c r="L217" s="735">
        <v>1.6519999999999999</v>
      </c>
      <c r="M217" s="735">
        <v>0.25700000000000001</v>
      </c>
      <c r="N217" s="735">
        <v>7.8E-2</v>
      </c>
      <c r="O217" s="735">
        <v>1.6519999999999999</v>
      </c>
      <c r="P217" s="735">
        <v>0.255</v>
      </c>
      <c r="Q217" s="735">
        <v>7.9000000000000001E-2</v>
      </c>
      <c r="R217" s="735">
        <v>1.6519999999999999</v>
      </c>
      <c r="S217" s="735">
        <v>0.25800000000000001</v>
      </c>
      <c r="T217" s="735">
        <v>7.9000000000000001E-2</v>
      </c>
      <c r="U217" s="735">
        <v>1.6519999999999999</v>
      </c>
      <c r="V217" s="735">
        <v>0.253</v>
      </c>
      <c r="W217" s="735">
        <v>7.6999999999999999E-2</v>
      </c>
      <c r="X217" s="735">
        <v>1.6519999999999999</v>
      </c>
      <c r="Y217" s="735">
        <v>0.252</v>
      </c>
      <c r="Z217" s="735">
        <v>7.4999999999999997E-2</v>
      </c>
      <c r="AA217" s="735">
        <v>1.6519999999999999</v>
      </c>
      <c r="AB217" s="735">
        <v>0.251</v>
      </c>
      <c r="AC217" s="735">
        <v>7.1999999999999995E-2</v>
      </c>
      <c r="AD217" s="735">
        <v>1.6519999999999999</v>
      </c>
      <c r="AE217" s="735">
        <v>0.20699999999999999</v>
      </c>
      <c r="AF217" s="735">
        <v>2.5999999999999999E-2</v>
      </c>
      <c r="AG217" s="735">
        <v>1.6519999999999999</v>
      </c>
      <c r="AH217" s="735">
        <v>0.20599999999999999</v>
      </c>
      <c r="AI217" s="735">
        <v>2.5000000000000001E-2</v>
      </c>
      <c r="AJ217" s="735">
        <v>1.6519999999999999</v>
      </c>
      <c r="AK217" s="735">
        <v>0.20699999999999999</v>
      </c>
      <c r="AL217" s="735">
        <v>2.4E-2</v>
      </c>
      <c r="AM217" s="735">
        <v>1.6519999999999999</v>
      </c>
      <c r="AN217" s="735">
        <v>0.20499999999999999</v>
      </c>
      <c r="AO217" s="735">
        <v>2.1999999999999999E-2</v>
      </c>
      <c r="AP217" s="735">
        <v>1.6519999999999999</v>
      </c>
      <c r="AQ217" s="735">
        <v>0.20599999999999999</v>
      </c>
      <c r="AR217" s="735">
        <v>1.7999999999999999E-2</v>
      </c>
      <c r="AS217" s="735">
        <v>1.6519999999999999</v>
      </c>
      <c r="AT217" s="735">
        <v>0.20399999999999999</v>
      </c>
      <c r="AU217" s="735">
        <v>1.7000000000000001E-2</v>
      </c>
      <c r="AV217" s="735">
        <v>1.6519999999999999</v>
      </c>
      <c r="AW217" s="735">
        <v>0.20399999999999999</v>
      </c>
      <c r="AX217" s="735">
        <v>1.6E-2</v>
      </c>
      <c r="AY217" s="737">
        <v>1.6519999999999999</v>
      </c>
      <c r="AZ217" s="737">
        <v>0.20499999999999999</v>
      </c>
      <c r="BA217" s="737">
        <v>1.6E-2</v>
      </c>
    </row>
    <row r="218" spans="1:53" ht="18" customHeight="1" x14ac:dyDescent="0.25">
      <c r="B218" s="39"/>
      <c r="C218" s="732" t="s">
        <v>631</v>
      </c>
      <c r="D218" s="733" t="s">
        <v>1217</v>
      </c>
      <c r="E218" s="160" t="str">
        <f t="shared" si="10"/>
        <v>CNG (kg)Turismos (M1)</v>
      </c>
      <c r="F218" s="735">
        <v>2.754</v>
      </c>
      <c r="G218" s="735">
        <v>1.0980000000000001</v>
      </c>
      <c r="H218" s="735">
        <v>3.4000000000000002E-2</v>
      </c>
      <c r="I218" s="735">
        <v>2.7440000000000002</v>
      </c>
      <c r="J218" s="735">
        <v>1.0940000000000001</v>
      </c>
      <c r="K218" s="735">
        <v>3.4000000000000002E-2</v>
      </c>
      <c r="L218" s="735">
        <v>2.7160000000000002</v>
      </c>
      <c r="M218" s="735">
        <v>1.083</v>
      </c>
      <c r="N218" s="735">
        <v>3.3000000000000002E-2</v>
      </c>
      <c r="O218" s="735">
        <v>2.75</v>
      </c>
      <c r="P218" s="735">
        <v>1.097</v>
      </c>
      <c r="Q218" s="735">
        <v>3.4000000000000002E-2</v>
      </c>
      <c r="R218" s="735">
        <v>2.7490000000000001</v>
      </c>
      <c r="S218" s="735">
        <v>1.0960000000000001</v>
      </c>
      <c r="T218" s="735">
        <v>3.4000000000000002E-2</v>
      </c>
      <c r="U218" s="735">
        <v>2.73</v>
      </c>
      <c r="V218" s="735">
        <v>1.089</v>
      </c>
      <c r="W218" s="735">
        <v>3.4000000000000002E-2</v>
      </c>
      <c r="X218" s="735">
        <v>2.7320000000000002</v>
      </c>
      <c r="Y218" s="735">
        <v>1.0900000000000001</v>
      </c>
      <c r="Z218" s="735">
        <v>3.4000000000000002E-2</v>
      </c>
      <c r="AA218" s="735">
        <v>2.7160000000000002</v>
      </c>
      <c r="AB218" s="735">
        <v>1.083</v>
      </c>
      <c r="AC218" s="735">
        <v>3.3000000000000002E-2</v>
      </c>
      <c r="AD218" s="735">
        <v>2.7</v>
      </c>
      <c r="AE218" s="735">
        <v>1.056</v>
      </c>
      <c r="AF218" s="735">
        <v>3.3000000000000002E-2</v>
      </c>
      <c r="AG218" s="735">
        <v>2.7080000000000002</v>
      </c>
      <c r="AH218" s="735">
        <v>1.0649999999999999</v>
      </c>
      <c r="AI218" s="735">
        <v>3.3000000000000002E-2</v>
      </c>
      <c r="AJ218" s="735">
        <v>2.7080000000000002</v>
      </c>
      <c r="AK218" s="735">
        <v>1.0669999999999999</v>
      </c>
      <c r="AL218" s="735">
        <v>3.3000000000000002E-2</v>
      </c>
      <c r="AM218" s="735">
        <v>2.714</v>
      </c>
      <c r="AN218" s="735">
        <v>1.0629999999999999</v>
      </c>
      <c r="AO218" s="735">
        <v>3.4000000000000002E-2</v>
      </c>
      <c r="AP218" s="735">
        <v>2.7</v>
      </c>
      <c r="AQ218" s="735">
        <v>1.08</v>
      </c>
      <c r="AR218" s="735">
        <v>3.3000000000000002E-2</v>
      </c>
      <c r="AS218" s="735">
        <v>2.7250000000000001</v>
      </c>
      <c r="AT218" s="735">
        <v>1.08</v>
      </c>
      <c r="AU218" s="735">
        <v>3.4000000000000002E-2</v>
      </c>
      <c r="AV218" s="735">
        <v>2.726</v>
      </c>
      <c r="AW218" s="735">
        <v>1.0740000000000001</v>
      </c>
      <c r="AX218" s="735">
        <v>3.4000000000000002E-2</v>
      </c>
      <c r="AY218" s="737">
        <v>2.7160000000000002</v>
      </c>
      <c r="AZ218" s="737">
        <v>1.079</v>
      </c>
      <c r="BA218" s="737">
        <v>3.3000000000000002E-2</v>
      </c>
    </row>
    <row r="219" spans="1:53" ht="18" customHeight="1" x14ac:dyDescent="0.25">
      <c r="A219" s="106"/>
      <c r="B219" s="87"/>
      <c r="C219" s="734" t="s">
        <v>631</v>
      </c>
      <c r="D219" s="733" t="s">
        <v>1219</v>
      </c>
      <c r="E219" s="160" t="str">
        <f t="shared" si="10"/>
        <v>CNG (kg)Camiones y autobuses (N2, N3, M2, M3)</v>
      </c>
      <c r="F219" s="735">
        <v>2.7389999999999999</v>
      </c>
      <c r="G219" s="735">
        <v>3.875</v>
      </c>
      <c r="H219" s="735">
        <v>0</v>
      </c>
      <c r="I219" s="735">
        <v>2.742</v>
      </c>
      <c r="J219" s="735">
        <v>3.1589999999999998</v>
      </c>
      <c r="K219" s="735">
        <v>0</v>
      </c>
      <c r="L219" s="735">
        <v>2.7170000000000001</v>
      </c>
      <c r="M219" s="735">
        <v>3.0840000000000001</v>
      </c>
      <c r="N219" s="735">
        <v>0</v>
      </c>
      <c r="O219" s="735">
        <v>2.7410000000000001</v>
      </c>
      <c r="P219" s="735">
        <v>2.46</v>
      </c>
      <c r="Q219" s="735">
        <v>0</v>
      </c>
      <c r="R219" s="735">
        <v>2.746</v>
      </c>
      <c r="S219" s="735">
        <v>2.4510000000000001</v>
      </c>
      <c r="T219" s="735">
        <v>0</v>
      </c>
      <c r="U219" s="735">
        <v>2.726</v>
      </c>
      <c r="V219" s="735">
        <v>2.419</v>
      </c>
      <c r="W219" s="735">
        <v>0</v>
      </c>
      <c r="X219" s="735">
        <v>2.7160000000000002</v>
      </c>
      <c r="Y219" s="735">
        <v>2.4119999999999999</v>
      </c>
      <c r="Z219" s="735">
        <v>0</v>
      </c>
      <c r="AA219" s="735">
        <v>2.7160000000000002</v>
      </c>
      <c r="AB219" s="735">
        <v>2.395</v>
      </c>
      <c r="AC219" s="735">
        <v>0</v>
      </c>
      <c r="AD219" s="735">
        <v>2.7</v>
      </c>
      <c r="AE219" s="735">
        <v>2.3540000000000001</v>
      </c>
      <c r="AF219" s="735">
        <v>0</v>
      </c>
      <c r="AG219" s="735">
        <v>2.7080000000000002</v>
      </c>
      <c r="AH219" s="735">
        <v>2.375</v>
      </c>
      <c r="AI219" s="735">
        <v>0</v>
      </c>
      <c r="AJ219" s="735">
        <v>2.7080000000000002</v>
      </c>
      <c r="AK219" s="735">
        <v>2.37</v>
      </c>
      <c r="AL219" s="735">
        <v>0</v>
      </c>
      <c r="AM219" s="735">
        <v>2.714</v>
      </c>
      <c r="AN219" s="735">
        <v>2.38</v>
      </c>
      <c r="AO219" s="735">
        <v>0</v>
      </c>
      <c r="AP219" s="735">
        <v>2.7</v>
      </c>
      <c r="AQ219" s="735">
        <v>2.3980000000000001</v>
      </c>
      <c r="AR219" s="735">
        <v>0</v>
      </c>
      <c r="AS219" s="735">
        <v>2.7250000000000001</v>
      </c>
      <c r="AT219" s="735">
        <v>2.4089999999999998</v>
      </c>
      <c r="AU219" s="735">
        <v>0</v>
      </c>
      <c r="AV219" s="735">
        <v>2.726</v>
      </c>
      <c r="AW219" s="735">
        <v>2.4119999999999999</v>
      </c>
      <c r="AX219" s="735">
        <v>0</v>
      </c>
      <c r="AY219" s="737">
        <v>2.7160000000000002</v>
      </c>
      <c r="AZ219" s="737">
        <v>2.395</v>
      </c>
      <c r="BA219" s="737">
        <v>0</v>
      </c>
    </row>
    <row r="220" spans="1:53" ht="18" customHeight="1" x14ac:dyDescent="0.25">
      <c r="A220" s="106"/>
      <c r="B220" s="87"/>
      <c r="C220" s="87"/>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87"/>
      <c r="BA220" s="87"/>
    </row>
    <row r="221" spans="1:53" ht="18" customHeight="1" x14ac:dyDescent="0.25">
      <c r="A221" s="106"/>
      <c r="B221" s="120" t="s">
        <v>765</v>
      </c>
      <c r="Q221" s="26"/>
      <c r="AG221" s="26"/>
    </row>
    <row r="222" spans="1:53" ht="18" customHeight="1" x14ac:dyDescent="0.25">
      <c r="A222" s="106"/>
      <c r="B222" s="120"/>
      <c r="Q222" s="26"/>
      <c r="AG222" s="26"/>
    </row>
    <row r="223" spans="1:53" ht="18" customHeight="1" x14ac:dyDescent="0.25">
      <c r="A223" s="106"/>
      <c r="B223" s="87"/>
      <c r="C223" s="205" t="s">
        <v>757</v>
      </c>
      <c r="E223" s="206" t="s">
        <v>637</v>
      </c>
      <c r="Q223" s="26"/>
      <c r="AG223" s="26"/>
    </row>
    <row r="224" spans="1:53" ht="18" customHeight="1" x14ac:dyDescent="0.25">
      <c r="A224" s="106"/>
      <c r="B224" s="87"/>
      <c r="C224" s="335" t="s">
        <v>1217</v>
      </c>
      <c r="D224" s="101">
        <v>1</v>
      </c>
      <c r="E224" s="99" t="e">
        <f>VLOOKUP(D267,$C$224:$D$227,2,0)</f>
        <v>#N/A</v>
      </c>
      <c r="G224" s="26" t="b">
        <f>EXACT(C224,C316)</f>
        <v>1</v>
      </c>
      <c r="Q224" s="26"/>
      <c r="AG224" s="26"/>
    </row>
    <row r="225" spans="1:33" ht="18" customHeight="1" x14ac:dyDescent="0.25">
      <c r="A225" s="106"/>
      <c r="B225" s="87"/>
      <c r="C225" s="336" t="s">
        <v>1218</v>
      </c>
      <c r="D225" s="33">
        <v>2</v>
      </c>
      <c r="E225" s="99" t="e">
        <f t="shared" ref="E225:E242" si="11">VLOOKUP(D268,$C$224:$D$227,2,0)</f>
        <v>#N/A</v>
      </c>
      <c r="G225" s="26" t="b">
        <f t="shared" ref="G225:G227" si="12">EXACT(C225,C317)</f>
        <v>1</v>
      </c>
      <c r="Q225" s="26"/>
      <c r="AG225" s="26"/>
    </row>
    <row r="226" spans="1:33" ht="18" customHeight="1" x14ac:dyDescent="0.25">
      <c r="A226" s="106"/>
      <c r="B226" s="87"/>
      <c r="C226" s="336" t="s">
        <v>1219</v>
      </c>
      <c r="D226" s="33">
        <v>3</v>
      </c>
      <c r="E226" s="99" t="e">
        <f t="shared" si="11"/>
        <v>#N/A</v>
      </c>
      <c r="G226" s="26" t="b">
        <f t="shared" si="12"/>
        <v>1</v>
      </c>
      <c r="Q226" s="26"/>
      <c r="AG226" s="26"/>
    </row>
    <row r="227" spans="1:33" ht="18" customHeight="1" x14ac:dyDescent="0.25">
      <c r="A227" s="106"/>
      <c r="B227" s="87"/>
      <c r="C227" s="337" t="s">
        <v>1220</v>
      </c>
      <c r="D227" s="35">
        <v>4</v>
      </c>
      <c r="E227" s="99" t="e">
        <f t="shared" si="11"/>
        <v>#N/A</v>
      </c>
      <c r="G227" s="26" t="b">
        <f t="shared" si="12"/>
        <v>1</v>
      </c>
      <c r="Q227" s="26"/>
      <c r="AG227" s="26"/>
    </row>
    <row r="228" spans="1:33" ht="18" customHeight="1" x14ac:dyDescent="0.25">
      <c r="A228" s="106"/>
      <c r="B228" s="87"/>
      <c r="E228" s="99" t="e">
        <f t="shared" si="11"/>
        <v>#N/A</v>
      </c>
      <c r="Q228" s="26"/>
      <c r="AG228" s="26"/>
    </row>
    <row r="229" spans="1:33" ht="18" customHeight="1" x14ac:dyDescent="0.25">
      <c r="A229" s="106"/>
      <c r="B229" s="87"/>
      <c r="E229" s="99" t="e">
        <f t="shared" si="11"/>
        <v>#N/A</v>
      </c>
      <c r="Q229" s="26"/>
      <c r="AG229" s="26"/>
    </row>
    <row r="230" spans="1:33" ht="18" customHeight="1" x14ac:dyDescent="0.25">
      <c r="A230" s="106"/>
      <c r="B230" s="87"/>
      <c r="E230" s="99" t="e">
        <f t="shared" si="11"/>
        <v>#N/A</v>
      </c>
      <c r="Q230" s="26"/>
      <c r="AG230" s="26"/>
    </row>
    <row r="231" spans="1:33" ht="18" customHeight="1" x14ac:dyDescent="0.25">
      <c r="A231" s="106"/>
      <c r="B231" s="87"/>
      <c r="E231" s="99" t="e">
        <f t="shared" si="11"/>
        <v>#N/A</v>
      </c>
      <c r="Q231" s="26"/>
      <c r="AG231" s="26"/>
    </row>
    <row r="232" spans="1:33" ht="18" customHeight="1" x14ac:dyDescent="0.25">
      <c r="A232" s="106"/>
      <c r="B232" s="87"/>
      <c r="E232" s="99" t="e">
        <f t="shared" si="11"/>
        <v>#N/A</v>
      </c>
      <c r="Q232" s="26"/>
      <c r="AG232" s="26"/>
    </row>
    <row r="233" spans="1:33" ht="18" customHeight="1" x14ac:dyDescent="0.25">
      <c r="A233" s="106"/>
      <c r="B233" s="87"/>
      <c r="E233" s="99" t="e">
        <f t="shared" si="11"/>
        <v>#N/A</v>
      </c>
      <c r="Q233" s="26"/>
      <c r="AG233" s="26"/>
    </row>
    <row r="234" spans="1:33" ht="18" customHeight="1" x14ac:dyDescent="0.25">
      <c r="A234" s="106"/>
      <c r="B234" s="87"/>
      <c r="E234" s="99" t="e">
        <f t="shared" si="11"/>
        <v>#N/A</v>
      </c>
      <c r="Q234" s="26"/>
      <c r="AG234" s="26"/>
    </row>
    <row r="235" spans="1:33" ht="18" customHeight="1" x14ac:dyDescent="0.25">
      <c r="A235" s="106"/>
      <c r="B235" s="87"/>
      <c r="E235" s="99" t="e">
        <f t="shared" si="11"/>
        <v>#N/A</v>
      </c>
      <c r="Q235" s="26"/>
      <c r="AG235" s="26"/>
    </row>
    <row r="236" spans="1:33" ht="18" customHeight="1" x14ac:dyDescent="0.25">
      <c r="A236" s="106"/>
      <c r="B236" s="87"/>
      <c r="E236" s="99" t="e">
        <f t="shared" si="11"/>
        <v>#N/A</v>
      </c>
      <c r="Q236" s="26"/>
      <c r="AG236" s="26"/>
    </row>
    <row r="237" spans="1:33" ht="18" customHeight="1" x14ac:dyDescent="0.25">
      <c r="A237" s="106"/>
      <c r="B237" s="87"/>
      <c r="E237" s="99" t="e">
        <f t="shared" si="11"/>
        <v>#N/A</v>
      </c>
      <c r="Q237" s="26"/>
      <c r="AG237" s="26"/>
    </row>
    <row r="238" spans="1:33" ht="18" customHeight="1" x14ac:dyDescent="0.25">
      <c r="A238" s="106"/>
      <c r="B238" s="87"/>
      <c r="E238" s="99" t="e">
        <f t="shared" si="11"/>
        <v>#N/A</v>
      </c>
      <c r="Q238" s="26"/>
      <c r="AG238" s="26"/>
    </row>
    <row r="239" spans="1:33" ht="18" customHeight="1" x14ac:dyDescent="0.25">
      <c r="A239" s="106"/>
      <c r="B239" s="87"/>
      <c r="E239" s="99" t="e">
        <f t="shared" si="11"/>
        <v>#N/A</v>
      </c>
      <c r="Q239" s="26"/>
      <c r="AG239" s="26"/>
    </row>
    <row r="240" spans="1:33" ht="18" customHeight="1" x14ac:dyDescent="0.25">
      <c r="A240" s="106"/>
      <c r="B240" s="87"/>
      <c r="E240" s="99" t="e">
        <f t="shared" si="11"/>
        <v>#N/A</v>
      </c>
      <c r="Q240" s="26"/>
      <c r="AG240" s="26"/>
    </row>
    <row r="241" spans="1:66" ht="18" customHeight="1" x14ac:dyDescent="0.25">
      <c r="A241" s="106"/>
      <c r="B241" s="87"/>
      <c r="E241" s="99" t="e">
        <f t="shared" si="11"/>
        <v>#N/A</v>
      </c>
      <c r="Q241" s="26"/>
      <c r="AG241" s="26"/>
    </row>
    <row r="242" spans="1:66" ht="18" customHeight="1" x14ac:dyDescent="0.25">
      <c r="A242" s="106"/>
      <c r="B242" s="87"/>
      <c r="E242" s="99" t="e">
        <f t="shared" si="11"/>
        <v>#N/A</v>
      </c>
      <c r="Q242" s="26"/>
      <c r="AG242" s="26"/>
    </row>
    <row r="243" spans="1:66" ht="18" customHeight="1" x14ac:dyDescent="0.25">
      <c r="A243" s="106"/>
      <c r="B243" s="87"/>
      <c r="E243" s="99" t="e">
        <f>VLOOKUP(D286,$C$224:$D$227,2,0)</f>
        <v>#N/A</v>
      </c>
      <c r="Q243" s="26"/>
      <c r="AG243" s="26"/>
    </row>
    <row r="244" spans="1:66" ht="18" customHeight="1" x14ac:dyDescent="0.25">
      <c r="A244" s="106"/>
      <c r="B244" s="87"/>
      <c r="Q244" s="26"/>
      <c r="AG244" s="26"/>
    </row>
    <row r="245" spans="1:66" ht="18" customHeight="1" x14ac:dyDescent="0.25">
      <c r="A245" s="106"/>
      <c r="Q245" s="26"/>
      <c r="AG245" s="26"/>
    </row>
    <row r="246" spans="1:66" ht="18" customHeight="1" x14ac:dyDescent="0.25">
      <c r="A246" s="106"/>
      <c r="C246" s="161">
        <v>2007</v>
      </c>
      <c r="D246" s="161">
        <v>2007</v>
      </c>
      <c r="E246" s="161">
        <v>2007</v>
      </c>
      <c r="F246" s="161">
        <v>2007</v>
      </c>
      <c r="G246" s="161">
        <v>2008</v>
      </c>
      <c r="H246" s="161">
        <v>2008</v>
      </c>
      <c r="I246" s="161">
        <v>2008</v>
      </c>
      <c r="J246" s="161">
        <v>2008</v>
      </c>
      <c r="K246" s="161">
        <v>2009</v>
      </c>
      <c r="L246" s="161">
        <v>2009</v>
      </c>
      <c r="M246" s="161">
        <v>2009</v>
      </c>
      <c r="N246" s="161">
        <v>2009</v>
      </c>
      <c r="O246" s="161">
        <v>2010</v>
      </c>
      <c r="P246" s="161">
        <v>2010</v>
      </c>
      <c r="Q246" s="161">
        <v>2010</v>
      </c>
      <c r="R246" s="161">
        <v>2010</v>
      </c>
      <c r="S246" s="162">
        <v>2011</v>
      </c>
      <c r="T246" s="162">
        <v>2011</v>
      </c>
      <c r="U246" s="162">
        <v>2011</v>
      </c>
      <c r="V246" s="162">
        <v>2011</v>
      </c>
      <c r="W246" s="162">
        <v>2012</v>
      </c>
      <c r="X246" s="162">
        <v>2012</v>
      </c>
      <c r="Y246" s="162">
        <v>2012</v>
      </c>
      <c r="Z246" s="162">
        <v>2012</v>
      </c>
      <c r="AA246" s="162">
        <v>2013</v>
      </c>
      <c r="AB246" s="162">
        <v>2013</v>
      </c>
      <c r="AC246" s="162">
        <v>2013</v>
      </c>
      <c r="AD246" s="162">
        <v>2013</v>
      </c>
      <c r="AE246" s="162">
        <v>2014</v>
      </c>
      <c r="AF246" s="162">
        <v>2014</v>
      </c>
      <c r="AG246" s="162">
        <v>2014</v>
      </c>
      <c r="AH246" s="162">
        <v>2014</v>
      </c>
      <c r="AI246" s="162">
        <v>2015</v>
      </c>
      <c r="AJ246" s="162">
        <v>2015</v>
      </c>
      <c r="AK246" s="162">
        <v>2015</v>
      </c>
      <c r="AL246" s="162">
        <v>2015</v>
      </c>
      <c r="AM246" s="162">
        <v>2016</v>
      </c>
      <c r="AN246" s="162">
        <v>2016</v>
      </c>
      <c r="AO246" s="162">
        <v>2016</v>
      </c>
      <c r="AP246" s="162">
        <v>2016</v>
      </c>
      <c r="AQ246" s="162">
        <v>2017</v>
      </c>
      <c r="AR246" s="162">
        <v>2017</v>
      </c>
      <c r="AS246" s="162">
        <v>2017</v>
      </c>
      <c r="AT246" s="162">
        <v>2017</v>
      </c>
      <c r="AU246" s="162">
        <v>2018</v>
      </c>
      <c r="AV246" s="162">
        <v>2018</v>
      </c>
      <c r="AW246" s="162">
        <v>2018</v>
      </c>
      <c r="AX246" s="162">
        <v>2018</v>
      </c>
      <c r="AY246" s="163">
        <v>2019</v>
      </c>
      <c r="AZ246" s="163">
        <v>2019</v>
      </c>
      <c r="BA246" s="163">
        <v>2019</v>
      </c>
      <c r="BB246" s="163">
        <v>2019</v>
      </c>
      <c r="BC246" s="163">
        <v>2020</v>
      </c>
      <c r="BD246" s="163">
        <v>2020</v>
      </c>
      <c r="BE246" s="163">
        <v>2020</v>
      </c>
      <c r="BF246" s="163">
        <v>2020</v>
      </c>
      <c r="BG246" s="163">
        <v>2021</v>
      </c>
      <c r="BH246" s="163">
        <v>2021</v>
      </c>
      <c r="BI246" s="163">
        <v>2021</v>
      </c>
      <c r="BJ246" s="163">
        <v>2021</v>
      </c>
      <c r="BK246" s="163">
        <v>2022</v>
      </c>
      <c r="BL246" s="163">
        <v>2022</v>
      </c>
      <c r="BM246" s="163">
        <v>2022</v>
      </c>
      <c r="BN246" s="163">
        <v>2022</v>
      </c>
    </row>
    <row r="247" spans="1:66" ht="18" customHeight="1" x14ac:dyDescent="0.25">
      <c r="A247" s="106"/>
      <c r="C247" s="213" t="s">
        <v>1217</v>
      </c>
      <c r="D247" s="213" t="s">
        <v>1218</v>
      </c>
      <c r="E247" s="213" t="s">
        <v>1219</v>
      </c>
      <c r="F247" s="213" t="s">
        <v>1220</v>
      </c>
      <c r="G247" s="213" t="s">
        <v>1217</v>
      </c>
      <c r="H247" s="213" t="s">
        <v>1218</v>
      </c>
      <c r="I247" s="213" t="s">
        <v>1219</v>
      </c>
      <c r="J247" s="213" t="s">
        <v>1220</v>
      </c>
      <c r="K247" s="213" t="s">
        <v>1217</v>
      </c>
      <c r="L247" s="213" t="s">
        <v>1218</v>
      </c>
      <c r="M247" s="213" t="s">
        <v>1219</v>
      </c>
      <c r="N247" s="213" t="s">
        <v>1220</v>
      </c>
      <c r="O247" s="213" t="s">
        <v>1217</v>
      </c>
      <c r="P247" s="213" t="s">
        <v>1218</v>
      </c>
      <c r="Q247" s="213" t="s">
        <v>1219</v>
      </c>
      <c r="R247" s="213" t="s">
        <v>1220</v>
      </c>
      <c r="S247" s="213" t="s">
        <v>1217</v>
      </c>
      <c r="T247" s="213" t="s">
        <v>1218</v>
      </c>
      <c r="U247" s="213" t="s">
        <v>1219</v>
      </c>
      <c r="V247" s="213" t="s">
        <v>1220</v>
      </c>
      <c r="W247" s="213" t="s">
        <v>1217</v>
      </c>
      <c r="X247" s="213" t="s">
        <v>1218</v>
      </c>
      <c r="Y247" s="213" t="s">
        <v>1219</v>
      </c>
      <c r="Z247" s="213" t="s">
        <v>1220</v>
      </c>
      <c r="AA247" s="213" t="s">
        <v>1217</v>
      </c>
      <c r="AB247" s="213" t="s">
        <v>1218</v>
      </c>
      <c r="AC247" s="213" t="s">
        <v>1219</v>
      </c>
      <c r="AD247" s="213" t="s">
        <v>1220</v>
      </c>
      <c r="AE247" s="213" t="s">
        <v>1217</v>
      </c>
      <c r="AF247" s="213" t="s">
        <v>1218</v>
      </c>
      <c r="AG247" s="213" t="s">
        <v>1219</v>
      </c>
      <c r="AH247" s="213" t="s">
        <v>1220</v>
      </c>
      <c r="AI247" s="213" t="s">
        <v>1217</v>
      </c>
      <c r="AJ247" s="213" t="s">
        <v>1218</v>
      </c>
      <c r="AK247" s="213" t="s">
        <v>1219</v>
      </c>
      <c r="AL247" s="213" t="s">
        <v>1220</v>
      </c>
      <c r="AM247" s="213" t="s">
        <v>1217</v>
      </c>
      <c r="AN247" s="213" t="s">
        <v>1218</v>
      </c>
      <c r="AO247" s="213" t="s">
        <v>1219</v>
      </c>
      <c r="AP247" s="213" t="s">
        <v>1220</v>
      </c>
      <c r="AQ247" s="213" t="s">
        <v>1217</v>
      </c>
      <c r="AR247" s="213" t="s">
        <v>1218</v>
      </c>
      <c r="AS247" s="213" t="s">
        <v>1219</v>
      </c>
      <c r="AT247" s="213" t="s">
        <v>1220</v>
      </c>
      <c r="AU247" s="213" t="s">
        <v>1217</v>
      </c>
      <c r="AV247" s="213" t="s">
        <v>1218</v>
      </c>
      <c r="AW247" s="213" t="s">
        <v>1219</v>
      </c>
      <c r="AX247" s="213" t="s">
        <v>1220</v>
      </c>
      <c r="AY247" s="213" t="s">
        <v>1217</v>
      </c>
      <c r="AZ247" s="213" t="s">
        <v>1218</v>
      </c>
      <c r="BA247" s="213" t="s">
        <v>1219</v>
      </c>
      <c r="BB247" s="213" t="s">
        <v>1220</v>
      </c>
      <c r="BC247" s="213" t="s">
        <v>1217</v>
      </c>
      <c r="BD247" s="213" t="s">
        <v>1218</v>
      </c>
      <c r="BE247" s="213" t="s">
        <v>1219</v>
      </c>
      <c r="BF247" s="213" t="s">
        <v>1220</v>
      </c>
      <c r="BG247" s="213" t="s">
        <v>1217</v>
      </c>
      <c r="BH247" s="213" t="s">
        <v>1218</v>
      </c>
      <c r="BI247" s="213" t="s">
        <v>1219</v>
      </c>
      <c r="BJ247" s="213" t="s">
        <v>1220</v>
      </c>
      <c r="BK247" s="213" t="s">
        <v>1217</v>
      </c>
      <c r="BL247" s="213" t="s">
        <v>1218</v>
      </c>
      <c r="BM247" s="213" t="s">
        <v>1219</v>
      </c>
      <c r="BN247" s="213" t="s">
        <v>1220</v>
      </c>
    </row>
    <row r="248" spans="1:66" ht="18" customHeight="1" x14ac:dyDescent="0.25">
      <c r="A248" s="106"/>
      <c r="C248" s="214">
        <v>1</v>
      </c>
      <c r="D248" s="214">
        <v>2</v>
      </c>
      <c r="E248" s="214">
        <v>3</v>
      </c>
      <c r="F248" s="214">
        <v>4</v>
      </c>
      <c r="G248" s="214">
        <v>1</v>
      </c>
      <c r="H248" s="214">
        <v>2</v>
      </c>
      <c r="I248" s="214">
        <v>3</v>
      </c>
      <c r="J248" s="214">
        <v>4</v>
      </c>
      <c r="K248" s="214">
        <v>1</v>
      </c>
      <c r="L248" s="214">
        <v>2</v>
      </c>
      <c r="M248" s="214">
        <v>3</v>
      </c>
      <c r="N248" s="214">
        <v>4</v>
      </c>
      <c r="O248" s="214">
        <v>1</v>
      </c>
      <c r="P248" s="214">
        <v>2</v>
      </c>
      <c r="Q248" s="214">
        <v>3</v>
      </c>
      <c r="R248" s="214">
        <v>4</v>
      </c>
      <c r="S248" s="214">
        <v>1</v>
      </c>
      <c r="T248" s="214">
        <v>2</v>
      </c>
      <c r="U248" s="214">
        <v>3</v>
      </c>
      <c r="V248" s="214">
        <v>4</v>
      </c>
      <c r="W248" s="214">
        <v>1</v>
      </c>
      <c r="X248" s="214">
        <v>2</v>
      </c>
      <c r="Y248" s="214">
        <v>3</v>
      </c>
      <c r="Z248" s="214">
        <v>4</v>
      </c>
      <c r="AA248" s="214">
        <v>1</v>
      </c>
      <c r="AB248" s="214">
        <v>2</v>
      </c>
      <c r="AC248" s="214">
        <v>3</v>
      </c>
      <c r="AD248" s="214">
        <v>4</v>
      </c>
      <c r="AE248" s="214">
        <v>1</v>
      </c>
      <c r="AF248" s="214">
        <v>2</v>
      </c>
      <c r="AG248" s="214">
        <v>3</v>
      </c>
      <c r="AH248" s="214">
        <v>4</v>
      </c>
      <c r="AI248" s="214">
        <v>1</v>
      </c>
      <c r="AJ248" s="214">
        <v>2</v>
      </c>
      <c r="AK248" s="214">
        <v>3</v>
      </c>
      <c r="AL248" s="214">
        <v>4</v>
      </c>
      <c r="AM248" s="214">
        <v>1</v>
      </c>
      <c r="AN248" s="214">
        <v>2</v>
      </c>
      <c r="AO248" s="214">
        <v>3</v>
      </c>
      <c r="AP248" s="214">
        <v>4</v>
      </c>
      <c r="AQ248" s="214">
        <v>1</v>
      </c>
      <c r="AR248" s="214">
        <v>2</v>
      </c>
      <c r="AS248" s="214">
        <v>3</v>
      </c>
      <c r="AT248" s="214">
        <v>4</v>
      </c>
      <c r="AU248" s="214">
        <v>1</v>
      </c>
      <c r="AV248" s="214">
        <v>2</v>
      </c>
      <c r="AW248" s="214">
        <v>3</v>
      </c>
      <c r="AX248" s="214">
        <v>4</v>
      </c>
      <c r="AY248" s="214">
        <v>1</v>
      </c>
      <c r="AZ248" s="214">
        <v>2</v>
      </c>
      <c r="BA248" s="214">
        <v>3</v>
      </c>
      <c r="BB248" s="214">
        <v>4</v>
      </c>
      <c r="BC248" s="214">
        <v>1</v>
      </c>
      <c r="BD248" s="214">
        <v>2</v>
      </c>
      <c r="BE248" s="214">
        <v>3</v>
      </c>
      <c r="BF248" s="214">
        <v>4</v>
      </c>
      <c r="BG248" s="214">
        <v>1</v>
      </c>
      <c r="BH248" s="214">
        <v>2</v>
      </c>
      <c r="BI248" s="214">
        <v>3</v>
      </c>
      <c r="BJ248" s="214">
        <v>4</v>
      </c>
      <c r="BK248" s="214">
        <v>1</v>
      </c>
      <c r="BL248" s="214">
        <v>2</v>
      </c>
      <c r="BM248" s="214">
        <v>3</v>
      </c>
      <c r="BN248" s="214">
        <v>4</v>
      </c>
    </row>
    <row r="249" spans="1:66" ht="18" customHeight="1" x14ac:dyDescent="0.25">
      <c r="A249" s="106"/>
      <c r="C249" s="212" t="str">
        <f>"Comb_Veh_"&amp;C248&amp;"_"&amp;C246</f>
        <v>Comb_Veh_1_2007</v>
      </c>
      <c r="D249" s="212" t="str">
        <f t="shared" ref="D249:BI249" si="13">"Comb_Veh_"&amp;D248&amp;"_"&amp;D246</f>
        <v>Comb_Veh_2_2007</v>
      </c>
      <c r="E249" s="212" t="str">
        <f t="shared" si="13"/>
        <v>Comb_Veh_3_2007</v>
      </c>
      <c r="F249" s="212" t="str">
        <f t="shared" si="13"/>
        <v>Comb_Veh_4_2007</v>
      </c>
      <c r="G249" s="212" t="str">
        <f t="shared" si="13"/>
        <v>Comb_Veh_1_2008</v>
      </c>
      <c r="H249" s="212" t="str">
        <f t="shared" si="13"/>
        <v>Comb_Veh_2_2008</v>
      </c>
      <c r="I249" s="212" t="str">
        <f t="shared" si="13"/>
        <v>Comb_Veh_3_2008</v>
      </c>
      <c r="J249" s="212" t="str">
        <f t="shared" si="13"/>
        <v>Comb_Veh_4_2008</v>
      </c>
      <c r="K249" s="212" t="str">
        <f t="shared" si="13"/>
        <v>Comb_Veh_1_2009</v>
      </c>
      <c r="L249" s="212" t="str">
        <f t="shared" si="13"/>
        <v>Comb_Veh_2_2009</v>
      </c>
      <c r="M249" s="212" t="str">
        <f t="shared" si="13"/>
        <v>Comb_Veh_3_2009</v>
      </c>
      <c r="N249" s="212" t="str">
        <f t="shared" si="13"/>
        <v>Comb_Veh_4_2009</v>
      </c>
      <c r="O249" s="212" t="str">
        <f t="shared" si="13"/>
        <v>Comb_Veh_1_2010</v>
      </c>
      <c r="P249" s="212" t="str">
        <f t="shared" si="13"/>
        <v>Comb_Veh_2_2010</v>
      </c>
      <c r="Q249" s="212" t="str">
        <f t="shared" si="13"/>
        <v>Comb_Veh_3_2010</v>
      </c>
      <c r="R249" s="212" t="str">
        <f t="shared" si="13"/>
        <v>Comb_Veh_4_2010</v>
      </c>
      <c r="S249" s="212" t="str">
        <f t="shared" si="13"/>
        <v>Comb_Veh_1_2011</v>
      </c>
      <c r="T249" s="212" t="str">
        <f t="shared" si="13"/>
        <v>Comb_Veh_2_2011</v>
      </c>
      <c r="U249" s="212" t="str">
        <f t="shared" si="13"/>
        <v>Comb_Veh_3_2011</v>
      </c>
      <c r="V249" s="212" t="str">
        <f t="shared" si="13"/>
        <v>Comb_Veh_4_2011</v>
      </c>
      <c r="W249" s="212" t="str">
        <f>"Comb_Veh_"&amp;W248&amp;"_"&amp;W246</f>
        <v>Comb_Veh_1_2012</v>
      </c>
      <c r="X249" s="212" t="str">
        <f t="shared" si="13"/>
        <v>Comb_Veh_2_2012</v>
      </c>
      <c r="Y249" s="212" t="str">
        <f t="shared" si="13"/>
        <v>Comb_Veh_3_2012</v>
      </c>
      <c r="Z249" s="212" t="str">
        <f t="shared" si="13"/>
        <v>Comb_Veh_4_2012</v>
      </c>
      <c r="AA249" s="212" t="str">
        <f t="shared" si="13"/>
        <v>Comb_Veh_1_2013</v>
      </c>
      <c r="AB249" s="212" t="str">
        <f t="shared" si="13"/>
        <v>Comb_Veh_2_2013</v>
      </c>
      <c r="AC249" s="212" t="str">
        <f t="shared" si="13"/>
        <v>Comb_Veh_3_2013</v>
      </c>
      <c r="AD249" s="212" t="str">
        <f t="shared" si="13"/>
        <v>Comb_Veh_4_2013</v>
      </c>
      <c r="AE249" s="212" t="str">
        <f t="shared" si="13"/>
        <v>Comb_Veh_1_2014</v>
      </c>
      <c r="AF249" s="212" t="str">
        <f t="shared" si="13"/>
        <v>Comb_Veh_2_2014</v>
      </c>
      <c r="AG249" s="212" t="str">
        <f t="shared" si="13"/>
        <v>Comb_Veh_3_2014</v>
      </c>
      <c r="AH249" s="212" t="str">
        <f t="shared" si="13"/>
        <v>Comb_Veh_4_2014</v>
      </c>
      <c r="AI249" s="212" t="str">
        <f t="shared" si="13"/>
        <v>Comb_Veh_1_2015</v>
      </c>
      <c r="AJ249" s="212" t="str">
        <f t="shared" si="13"/>
        <v>Comb_Veh_2_2015</v>
      </c>
      <c r="AK249" s="212" t="str">
        <f t="shared" si="13"/>
        <v>Comb_Veh_3_2015</v>
      </c>
      <c r="AL249" s="212" t="str">
        <f t="shared" si="13"/>
        <v>Comb_Veh_4_2015</v>
      </c>
      <c r="AM249" s="212" t="str">
        <f t="shared" si="13"/>
        <v>Comb_Veh_1_2016</v>
      </c>
      <c r="AN249" s="212" t="str">
        <f t="shared" si="13"/>
        <v>Comb_Veh_2_2016</v>
      </c>
      <c r="AO249" s="212" t="str">
        <f t="shared" si="13"/>
        <v>Comb_Veh_3_2016</v>
      </c>
      <c r="AP249" s="212" t="str">
        <f t="shared" si="13"/>
        <v>Comb_Veh_4_2016</v>
      </c>
      <c r="AQ249" s="212" t="str">
        <f t="shared" si="13"/>
        <v>Comb_Veh_1_2017</v>
      </c>
      <c r="AR249" s="212" t="str">
        <f t="shared" si="13"/>
        <v>Comb_Veh_2_2017</v>
      </c>
      <c r="AS249" s="212" t="str">
        <f t="shared" si="13"/>
        <v>Comb_Veh_3_2017</v>
      </c>
      <c r="AT249" s="212" t="str">
        <f t="shared" si="13"/>
        <v>Comb_Veh_4_2017</v>
      </c>
      <c r="AU249" s="212" t="str">
        <f t="shared" si="13"/>
        <v>Comb_Veh_1_2018</v>
      </c>
      <c r="AV249" s="212" t="str">
        <f t="shared" si="13"/>
        <v>Comb_Veh_2_2018</v>
      </c>
      <c r="AW249" s="212" t="str">
        <f t="shared" si="13"/>
        <v>Comb_Veh_3_2018</v>
      </c>
      <c r="AX249" s="212" t="str">
        <f t="shared" si="13"/>
        <v>Comb_Veh_4_2018</v>
      </c>
      <c r="AY249" s="212" t="str">
        <f t="shared" si="13"/>
        <v>Comb_Veh_1_2019</v>
      </c>
      <c r="AZ249" s="212" t="str">
        <f t="shared" si="13"/>
        <v>Comb_Veh_2_2019</v>
      </c>
      <c r="BA249" s="212" t="str">
        <f t="shared" si="13"/>
        <v>Comb_Veh_3_2019</v>
      </c>
      <c r="BB249" s="212" t="str">
        <f t="shared" si="13"/>
        <v>Comb_Veh_4_2019</v>
      </c>
      <c r="BC249" s="212" t="str">
        <f t="shared" si="13"/>
        <v>Comb_Veh_1_2020</v>
      </c>
      <c r="BD249" s="212" t="str">
        <f t="shared" si="13"/>
        <v>Comb_Veh_2_2020</v>
      </c>
      <c r="BE249" s="212" t="str">
        <f t="shared" si="13"/>
        <v>Comb_Veh_3_2020</v>
      </c>
      <c r="BF249" s="212" t="str">
        <f t="shared" si="13"/>
        <v>Comb_Veh_4_2020</v>
      </c>
      <c r="BG249" s="212" t="str">
        <f t="shared" si="13"/>
        <v>Comb_Veh_1_2021</v>
      </c>
      <c r="BH249" s="212" t="str">
        <f t="shared" si="13"/>
        <v>Comb_Veh_2_2021</v>
      </c>
      <c r="BI249" s="212" t="str">
        <f t="shared" si="13"/>
        <v>Comb_Veh_3_2021</v>
      </c>
      <c r="BJ249" s="212" t="str">
        <f>"Comb_Veh_"&amp;BJ248&amp;"_"&amp;BJ246</f>
        <v>Comb_Veh_4_2021</v>
      </c>
      <c r="BK249" s="212" t="str">
        <f t="shared" ref="BK249:BN249" si="14">"Comb_Veh_"&amp;BK248&amp;"_"&amp;BK246</f>
        <v>Comb_Veh_1_2022</v>
      </c>
      <c r="BL249" s="212" t="str">
        <f t="shared" si="14"/>
        <v>Comb_Veh_2_2022</v>
      </c>
      <c r="BM249" s="212" t="str">
        <f t="shared" si="14"/>
        <v>Comb_Veh_3_2022</v>
      </c>
      <c r="BN249" s="212" t="str">
        <f t="shared" si="14"/>
        <v>Comb_Veh_4_2022</v>
      </c>
    </row>
    <row r="250" spans="1:66" ht="18" customHeight="1" x14ac:dyDescent="0.25">
      <c r="A250" s="106"/>
      <c r="C250" s="738" t="s">
        <v>309</v>
      </c>
      <c r="D250" s="738" t="s">
        <v>309</v>
      </c>
      <c r="E250" s="738" t="s">
        <v>309</v>
      </c>
      <c r="F250" s="738" t="s">
        <v>309</v>
      </c>
      <c r="G250" s="738" t="s">
        <v>309</v>
      </c>
      <c r="H250" s="738" t="s">
        <v>309</v>
      </c>
      <c r="I250" s="738" t="s">
        <v>309</v>
      </c>
      <c r="J250" s="738" t="s">
        <v>309</v>
      </c>
      <c r="K250" s="738" t="s">
        <v>309</v>
      </c>
      <c r="L250" s="738" t="s">
        <v>309</v>
      </c>
      <c r="M250" s="738" t="s">
        <v>309</v>
      </c>
      <c r="N250" s="738" t="s">
        <v>309</v>
      </c>
      <c r="O250" s="738" t="s">
        <v>309</v>
      </c>
      <c r="P250" s="738" t="s">
        <v>309</v>
      </c>
      <c r="Q250" s="738" t="s">
        <v>309</v>
      </c>
      <c r="R250" s="738" t="s">
        <v>309</v>
      </c>
      <c r="S250" s="738" t="s">
        <v>309</v>
      </c>
      <c r="T250" s="738" t="s">
        <v>309</v>
      </c>
      <c r="U250" s="738" t="s">
        <v>309</v>
      </c>
      <c r="V250" s="738" t="s">
        <v>309</v>
      </c>
      <c r="W250" s="738" t="s">
        <v>309</v>
      </c>
      <c r="X250" s="738" t="s">
        <v>309</v>
      </c>
      <c r="Y250" s="738" t="s">
        <v>309</v>
      </c>
      <c r="Z250" s="738" t="s">
        <v>309</v>
      </c>
      <c r="AA250" s="738" t="s">
        <v>309</v>
      </c>
      <c r="AB250" s="739" t="s">
        <v>309</v>
      </c>
      <c r="AC250" s="738" t="s">
        <v>309</v>
      </c>
      <c r="AD250" s="738" t="s">
        <v>309</v>
      </c>
      <c r="AE250" s="738" t="s">
        <v>309</v>
      </c>
      <c r="AF250" s="739" t="s">
        <v>309</v>
      </c>
      <c r="AG250" s="738" t="s">
        <v>309</v>
      </c>
      <c r="AH250" s="738" t="s">
        <v>309</v>
      </c>
      <c r="AI250" s="738" t="s">
        <v>309</v>
      </c>
      <c r="AJ250" s="739" t="s">
        <v>309</v>
      </c>
      <c r="AK250" s="738" t="s">
        <v>309</v>
      </c>
      <c r="AL250" s="738" t="s">
        <v>309</v>
      </c>
      <c r="AM250" s="738" t="s">
        <v>309</v>
      </c>
      <c r="AN250" s="739" t="s">
        <v>309</v>
      </c>
      <c r="AO250" s="738" t="s">
        <v>309</v>
      </c>
      <c r="AP250" s="738" t="s">
        <v>309</v>
      </c>
      <c r="AQ250" s="738" t="s">
        <v>309</v>
      </c>
      <c r="AR250" s="739" t="s">
        <v>309</v>
      </c>
      <c r="AS250" s="738" t="s">
        <v>309</v>
      </c>
      <c r="AT250" s="738" t="s">
        <v>309</v>
      </c>
      <c r="AU250" s="738" t="s">
        <v>309</v>
      </c>
      <c r="AV250" s="739" t="s">
        <v>309</v>
      </c>
      <c r="AW250" s="738" t="s">
        <v>309</v>
      </c>
      <c r="AX250" s="740" t="s">
        <v>309</v>
      </c>
      <c r="AY250" s="738" t="s">
        <v>493</v>
      </c>
      <c r="AZ250" s="738" t="s">
        <v>493</v>
      </c>
      <c r="BA250" s="738" t="s">
        <v>493</v>
      </c>
      <c r="BB250" s="738" t="s">
        <v>493</v>
      </c>
      <c r="BC250" s="738" t="s">
        <v>493</v>
      </c>
      <c r="BD250" s="738" t="s">
        <v>493</v>
      </c>
      <c r="BE250" s="738" t="s">
        <v>493</v>
      </c>
      <c r="BF250" s="738" t="s">
        <v>493</v>
      </c>
      <c r="BG250" s="738" t="s">
        <v>493</v>
      </c>
      <c r="BH250" s="738" t="s">
        <v>493</v>
      </c>
      <c r="BI250" s="738" t="s">
        <v>493</v>
      </c>
      <c r="BJ250" s="738" t="s">
        <v>493</v>
      </c>
      <c r="BK250" s="738" t="s">
        <v>493</v>
      </c>
      <c r="BL250" s="738" t="s">
        <v>493</v>
      </c>
      <c r="BM250" s="738" t="s">
        <v>493</v>
      </c>
      <c r="BN250" s="738" t="s">
        <v>493</v>
      </c>
    </row>
    <row r="251" spans="1:66" ht="18" customHeight="1" x14ac:dyDescent="0.25">
      <c r="A251" s="106"/>
      <c r="C251" s="363" t="s">
        <v>696</v>
      </c>
      <c r="D251" s="363" t="s">
        <v>696</v>
      </c>
      <c r="E251" s="363" t="s">
        <v>696</v>
      </c>
      <c r="F251" s="428" t="s">
        <v>643</v>
      </c>
      <c r="G251" s="363" t="s">
        <v>696</v>
      </c>
      <c r="H251" s="363" t="s">
        <v>696</v>
      </c>
      <c r="I251" s="363" t="s">
        <v>696</v>
      </c>
      <c r="J251" s="428" t="s">
        <v>643</v>
      </c>
      <c r="K251" s="363" t="s">
        <v>696</v>
      </c>
      <c r="L251" s="363" t="s">
        <v>696</v>
      </c>
      <c r="M251" s="363" t="s">
        <v>696</v>
      </c>
      <c r="N251" s="428" t="s">
        <v>643</v>
      </c>
      <c r="O251" s="363" t="s">
        <v>696</v>
      </c>
      <c r="P251" s="363" t="s">
        <v>696</v>
      </c>
      <c r="Q251" s="363" t="s">
        <v>696</v>
      </c>
      <c r="R251" s="428" t="s">
        <v>643</v>
      </c>
      <c r="S251" s="363" t="s">
        <v>696</v>
      </c>
      <c r="T251" s="363" t="s">
        <v>696</v>
      </c>
      <c r="U251" s="363" t="s">
        <v>696</v>
      </c>
      <c r="V251" s="428" t="s">
        <v>643</v>
      </c>
      <c r="W251" s="363" t="s">
        <v>696</v>
      </c>
      <c r="X251" s="363" t="s">
        <v>696</v>
      </c>
      <c r="Y251" s="363" t="s">
        <v>696</v>
      </c>
      <c r="Z251" s="428" t="s">
        <v>643</v>
      </c>
      <c r="AA251" s="363" t="s">
        <v>696</v>
      </c>
      <c r="AB251" s="741" t="s">
        <v>696</v>
      </c>
      <c r="AC251" s="363" t="s">
        <v>696</v>
      </c>
      <c r="AD251" s="428" t="s">
        <v>643</v>
      </c>
      <c r="AE251" s="363" t="s">
        <v>696</v>
      </c>
      <c r="AF251" s="741" t="s">
        <v>696</v>
      </c>
      <c r="AG251" s="363" t="s">
        <v>696</v>
      </c>
      <c r="AH251" s="428" t="s">
        <v>643</v>
      </c>
      <c r="AI251" s="363" t="s">
        <v>696</v>
      </c>
      <c r="AJ251" s="741" t="s">
        <v>696</v>
      </c>
      <c r="AK251" s="363" t="s">
        <v>696</v>
      </c>
      <c r="AL251" s="428" t="s">
        <v>643</v>
      </c>
      <c r="AM251" s="363" t="s">
        <v>696</v>
      </c>
      <c r="AN251" s="741" t="s">
        <v>696</v>
      </c>
      <c r="AO251" s="363" t="s">
        <v>696</v>
      </c>
      <c r="AP251" s="428" t="s">
        <v>643</v>
      </c>
      <c r="AQ251" s="363" t="s">
        <v>696</v>
      </c>
      <c r="AR251" s="741" t="s">
        <v>696</v>
      </c>
      <c r="AS251" s="363" t="s">
        <v>696</v>
      </c>
      <c r="AT251" s="428" t="s">
        <v>643</v>
      </c>
      <c r="AU251" s="363" t="s">
        <v>696</v>
      </c>
      <c r="AV251" s="741" t="s">
        <v>696</v>
      </c>
      <c r="AW251" s="363" t="s">
        <v>696</v>
      </c>
      <c r="AX251" s="742" t="s">
        <v>643</v>
      </c>
      <c r="AY251" s="363" t="s">
        <v>11</v>
      </c>
      <c r="AZ251" s="363" t="s">
        <v>11</v>
      </c>
      <c r="BA251" s="363" t="s">
        <v>11</v>
      </c>
      <c r="BB251" s="363" t="s">
        <v>11</v>
      </c>
      <c r="BC251" s="363" t="s">
        <v>11</v>
      </c>
      <c r="BD251" s="363" t="s">
        <v>11</v>
      </c>
      <c r="BE251" s="363" t="s">
        <v>11</v>
      </c>
      <c r="BF251" s="363" t="s">
        <v>11</v>
      </c>
      <c r="BG251" s="363" t="s">
        <v>11</v>
      </c>
      <c r="BH251" s="363" t="s">
        <v>11</v>
      </c>
      <c r="BI251" s="363" t="s">
        <v>11</v>
      </c>
      <c r="BJ251" s="363" t="s">
        <v>11</v>
      </c>
      <c r="BK251" s="363" t="s">
        <v>11</v>
      </c>
      <c r="BL251" s="363" t="s">
        <v>11</v>
      </c>
      <c r="BM251" s="363" t="s">
        <v>11</v>
      </c>
      <c r="BN251" s="363" t="s">
        <v>11</v>
      </c>
    </row>
    <row r="252" spans="1:66" ht="18" customHeight="1" x14ac:dyDescent="0.25">
      <c r="A252" s="106"/>
      <c r="C252" s="363" t="s">
        <v>631</v>
      </c>
      <c r="D252" s="743" t="s">
        <v>643</v>
      </c>
      <c r="E252" s="137" t="s">
        <v>631</v>
      </c>
      <c r="G252" s="363" t="s">
        <v>631</v>
      </c>
      <c r="H252" s="743" t="s">
        <v>643</v>
      </c>
      <c r="I252" s="137" t="s">
        <v>631</v>
      </c>
      <c r="K252" s="363" t="s">
        <v>631</v>
      </c>
      <c r="L252" s="743" t="s">
        <v>643</v>
      </c>
      <c r="M252" s="137" t="s">
        <v>631</v>
      </c>
      <c r="O252" s="363" t="s">
        <v>631</v>
      </c>
      <c r="P252" s="743" t="s">
        <v>643</v>
      </c>
      <c r="Q252" s="137" t="s">
        <v>631</v>
      </c>
      <c r="S252" s="363" t="s">
        <v>631</v>
      </c>
      <c r="T252" s="743" t="s">
        <v>643</v>
      </c>
      <c r="U252" s="137" t="s">
        <v>631</v>
      </c>
      <c r="W252" s="363" t="s">
        <v>631</v>
      </c>
      <c r="X252" s="743" t="s">
        <v>643</v>
      </c>
      <c r="Y252" s="137" t="s">
        <v>631</v>
      </c>
      <c r="AA252" s="363" t="s">
        <v>631</v>
      </c>
      <c r="AB252" s="744" t="s">
        <v>643</v>
      </c>
      <c r="AC252" s="137" t="s">
        <v>631</v>
      </c>
      <c r="AD252" s="745"/>
      <c r="AE252" s="118" t="s">
        <v>631</v>
      </c>
      <c r="AF252" s="744" t="s">
        <v>643</v>
      </c>
      <c r="AG252" s="137" t="s">
        <v>631</v>
      </c>
      <c r="AH252" s="745"/>
      <c r="AI252" s="118" t="s">
        <v>631</v>
      </c>
      <c r="AJ252" s="744" t="s">
        <v>643</v>
      </c>
      <c r="AK252" s="137" t="s">
        <v>631</v>
      </c>
      <c r="AL252" s="745"/>
      <c r="AM252" s="118" t="s">
        <v>631</v>
      </c>
      <c r="AN252" s="744" t="s">
        <v>643</v>
      </c>
      <c r="AO252" s="137" t="s">
        <v>631</v>
      </c>
      <c r="AP252" s="745"/>
      <c r="AQ252" s="118" t="s">
        <v>631</v>
      </c>
      <c r="AR252" s="744" t="s">
        <v>643</v>
      </c>
      <c r="AS252" s="137" t="s">
        <v>631</v>
      </c>
      <c r="AT252" s="745"/>
      <c r="AU252" s="118" t="s">
        <v>631</v>
      </c>
      <c r="AV252" s="744" t="s">
        <v>643</v>
      </c>
      <c r="AW252" s="137" t="s">
        <v>631</v>
      </c>
      <c r="AX252" s="745"/>
      <c r="AY252" s="137" t="s">
        <v>12</v>
      </c>
      <c r="AZ252" s="137" t="s">
        <v>12</v>
      </c>
      <c r="BA252" s="137" t="s">
        <v>12</v>
      </c>
      <c r="BB252" s="137" t="s">
        <v>12</v>
      </c>
      <c r="BC252" s="137" t="s">
        <v>12</v>
      </c>
      <c r="BD252" s="137" t="s">
        <v>12</v>
      </c>
      <c r="BE252" s="137" t="s">
        <v>12</v>
      </c>
      <c r="BF252" s="137" t="s">
        <v>12</v>
      </c>
      <c r="BG252" s="137" t="s">
        <v>12</v>
      </c>
      <c r="BH252" s="137" t="s">
        <v>12</v>
      </c>
      <c r="BI252" s="137" t="s">
        <v>12</v>
      </c>
      <c r="BJ252" s="137" t="s">
        <v>12</v>
      </c>
      <c r="BK252" s="137" t="s">
        <v>12</v>
      </c>
      <c r="BL252" s="137" t="s">
        <v>12</v>
      </c>
      <c r="BM252" s="137" t="s">
        <v>12</v>
      </c>
      <c r="BN252" s="137" t="s">
        <v>12</v>
      </c>
    </row>
    <row r="253" spans="1:66" ht="18" customHeight="1" x14ac:dyDescent="0.25">
      <c r="A253" s="106"/>
      <c r="C253" s="137" t="s">
        <v>492</v>
      </c>
      <c r="E253" s="743" t="s">
        <v>643</v>
      </c>
      <c r="G253" s="137" t="s">
        <v>492</v>
      </c>
      <c r="I253" s="743" t="s">
        <v>643</v>
      </c>
      <c r="K253" s="137" t="s">
        <v>492</v>
      </c>
      <c r="M253" s="743" t="s">
        <v>643</v>
      </c>
      <c r="O253" s="137" t="s">
        <v>492</v>
      </c>
      <c r="Q253" s="743" t="s">
        <v>643</v>
      </c>
      <c r="S253" s="137" t="s">
        <v>492</v>
      </c>
      <c r="U253" s="743" t="s">
        <v>643</v>
      </c>
      <c r="W253" s="137" t="s">
        <v>492</v>
      </c>
      <c r="Y253" s="743" t="s">
        <v>643</v>
      </c>
      <c r="AA253" s="137" t="s">
        <v>492</v>
      </c>
      <c r="AC253" s="743" t="s">
        <v>643</v>
      </c>
      <c r="AE253" s="137" t="s">
        <v>492</v>
      </c>
      <c r="AG253" s="743" t="s">
        <v>643</v>
      </c>
      <c r="AI253" s="137" t="s">
        <v>492</v>
      </c>
      <c r="AK253" s="743" t="s">
        <v>643</v>
      </c>
      <c r="AM253" s="137" t="s">
        <v>492</v>
      </c>
      <c r="AO253" s="743" t="s">
        <v>643</v>
      </c>
      <c r="AQ253" s="137" t="s">
        <v>492</v>
      </c>
      <c r="AS253" s="743" t="s">
        <v>643</v>
      </c>
      <c r="AU253" s="137" t="s">
        <v>492</v>
      </c>
      <c r="AW253" s="743" t="s">
        <v>643</v>
      </c>
      <c r="AY253" s="137" t="s">
        <v>518</v>
      </c>
      <c r="AZ253" s="137" t="s">
        <v>518</v>
      </c>
      <c r="BA253" s="137" t="s">
        <v>518</v>
      </c>
      <c r="BB253" s="137" t="s">
        <v>518</v>
      </c>
      <c r="BC253" s="137" t="s">
        <v>518</v>
      </c>
      <c r="BD253" s="137" t="s">
        <v>518</v>
      </c>
      <c r="BE253" s="137" t="s">
        <v>518</v>
      </c>
      <c r="BF253" s="137" t="s">
        <v>518</v>
      </c>
      <c r="BG253" s="137" t="s">
        <v>518</v>
      </c>
      <c r="BH253" s="137" t="s">
        <v>518</v>
      </c>
      <c r="BI253" s="137" t="s">
        <v>518</v>
      </c>
      <c r="BJ253" s="137" t="s">
        <v>518</v>
      </c>
      <c r="BK253" s="137" t="s">
        <v>518</v>
      </c>
      <c r="BL253" s="137" t="s">
        <v>518</v>
      </c>
      <c r="BM253" s="137" t="s">
        <v>518</v>
      </c>
      <c r="BN253" s="137" t="s">
        <v>518</v>
      </c>
    </row>
    <row r="254" spans="1:66" ht="18" customHeight="1" x14ac:dyDescent="0.25">
      <c r="A254" s="106"/>
      <c r="B254" s="121"/>
      <c r="C254" s="743" t="s">
        <v>643</v>
      </c>
      <c r="G254" s="743" t="s">
        <v>643</v>
      </c>
      <c r="K254" s="743" t="s">
        <v>643</v>
      </c>
      <c r="O254" s="743" t="s">
        <v>643</v>
      </c>
      <c r="Q254" s="26"/>
      <c r="S254" s="743" t="s">
        <v>643</v>
      </c>
      <c r="W254" s="743" t="s">
        <v>643</v>
      </c>
      <c r="AA254" s="743" t="s">
        <v>643</v>
      </c>
      <c r="AE254" s="743" t="s">
        <v>643</v>
      </c>
      <c r="AG254" s="26"/>
      <c r="AI254" s="743" t="s">
        <v>643</v>
      </c>
      <c r="AM254" s="743" t="s">
        <v>643</v>
      </c>
      <c r="AQ254" s="743" t="s">
        <v>643</v>
      </c>
      <c r="AU254" s="743" t="s">
        <v>643</v>
      </c>
      <c r="AY254" s="364" t="s">
        <v>353</v>
      </c>
      <c r="AZ254" s="364" t="s">
        <v>353</v>
      </c>
      <c r="BA254" s="364" t="s">
        <v>353</v>
      </c>
      <c r="BB254" s="743" t="s">
        <v>643</v>
      </c>
      <c r="BC254" s="364" t="s">
        <v>353</v>
      </c>
      <c r="BD254" s="364" t="s">
        <v>353</v>
      </c>
      <c r="BE254" s="364" t="s">
        <v>353</v>
      </c>
      <c r="BF254" s="743" t="s">
        <v>643</v>
      </c>
      <c r="BG254" s="364" t="s">
        <v>353</v>
      </c>
      <c r="BH254" s="364" t="s">
        <v>353</v>
      </c>
      <c r="BI254" s="364" t="s">
        <v>353</v>
      </c>
      <c r="BJ254" s="743" t="s">
        <v>643</v>
      </c>
      <c r="BK254" s="364" t="s">
        <v>353</v>
      </c>
      <c r="BL254" s="364" t="s">
        <v>353</v>
      </c>
      <c r="BM254" s="364" t="s">
        <v>353</v>
      </c>
      <c r="BN254" s="743" t="s">
        <v>643</v>
      </c>
    </row>
    <row r="255" spans="1:66" ht="18" customHeight="1" x14ac:dyDescent="0.25">
      <c r="A255" s="106"/>
      <c r="B255" s="121"/>
      <c r="C255" s="87"/>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364" t="s">
        <v>222</v>
      </c>
      <c r="AZ255" s="364" t="s">
        <v>222</v>
      </c>
      <c r="BA255" s="364" t="s">
        <v>222</v>
      </c>
      <c r="BC255" s="364" t="s">
        <v>222</v>
      </c>
      <c r="BD255" s="364" t="s">
        <v>222</v>
      </c>
      <c r="BE255" s="364" t="s">
        <v>222</v>
      </c>
      <c r="BG255" s="364" t="s">
        <v>222</v>
      </c>
      <c r="BH255" s="364" t="s">
        <v>222</v>
      </c>
      <c r="BI255" s="364" t="s">
        <v>222</v>
      </c>
      <c r="BK255" s="364" t="s">
        <v>222</v>
      </c>
      <c r="BL255" s="364" t="s">
        <v>222</v>
      </c>
      <c r="BM255" s="364" t="s">
        <v>222</v>
      </c>
    </row>
    <row r="256" spans="1:66" ht="18" customHeight="1" x14ac:dyDescent="0.25">
      <c r="A256" s="106"/>
      <c r="B256" s="121"/>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364" t="s">
        <v>494</v>
      </c>
      <c r="AZ256" s="364" t="s">
        <v>494</v>
      </c>
      <c r="BA256" s="364" t="s">
        <v>494</v>
      </c>
      <c r="BC256" s="364" t="s">
        <v>494</v>
      </c>
      <c r="BD256" s="364" t="s">
        <v>494</v>
      </c>
      <c r="BE256" s="364" t="s">
        <v>494</v>
      </c>
      <c r="BG256" s="364" t="s">
        <v>494</v>
      </c>
      <c r="BH256" s="364" t="s">
        <v>494</v>
      </c>
      <c r="BI256" s="364" t="s">
        <v>494</v>
      </c>
      <c r="BK256" s="364" t="s">
        <v>494</v>
      </c>
      <c r="BL256" s="364" t="s">
        <v>494</v>
      </c>
      <c r="BM256" s="364" t="s">
        <v>494</v>
      </c>
    </row>
    <row r="257" spans="1:65" ht="18" customHeight="1" x14ac:dyDescent="0.25">
      <c r="A257" s="106"/>
      <c r="B257" s="121"/>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364" t="s">
        <v>495</v>
      </c>
      <c r="AZ257" s="26" t="s">
        <v>495</v>
      </c>
      <c r="BA257" s="364" t="s">
        <v>495</v>
      </c>
      <c r="BB257" s="364"/>
      <c r="BC257" s="364" t="s">
        <v>495</v>
      </c>
      <c r="BD257" s="26" t="s">
        <v>495</v>
      </c>
      <c r="BE257" s="364" t="s">
        <v>495</v>
      </c>
      <c r="BF257" s="364"/>
      <c r="BG257" s="364" t="s">
        <v>495</v>
      </c>
      <c r="BH257" s="26" t="s">
        <v>495</v>
      </c>
      <c r="BI257" s="364" t="s">
        <v>495</v>
      </c>
      <c r="BK257" s="364" t="s">
        <v>495</v>
      </c>
      <c r="BL257" s="26" t="s">
        <v>495</v>
      </c>
      <c r="BM257" s="364" t="s">
        <v>495</v>
      </c>
    </row>
    <row r="258" spans="1:65" ht="18" customHeight="1" x14ac:dyDescent="0.25">
      <c r="A258" s="106"/>
      <c r="B258" s="121"/>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364" t="s">
        <v>496</v>
      </c>
      <c r="AZ258" s="26" t="s">
        <v>496</v>
      </c>
      <c r="BA258" s="364" t="s">
        <v>496</v>
      </c>
      <c r="BB258" s="364"/>
      <c r="BC258" s="364" t="s">
        <v>496</v>
      </c>
      <c r="BD258" s="26" t="s">
        <v>496</v>
      </c>
      <c r="BE258" s="364" t="s">
        <v>496</v>
      </c>
      <c r="BF258" s="364"/>
      <c r="BG258" s="364" t="s">
        <v>496</v>
      </c>
      <c r="BH258" s="26" t="s">
        <v>496</v>
      </c>
      <c r="BI258" s="364" t="s">
        <v>496</v>
      </c>
      <c r="BK258" s="364" t="s">
        <v>496</v>
      </c>
      <c r="BL258" s="26" t="s">
        <v>496</v>
      </c>
      <c r="BM258" s="364" t="s">
        <v>496</v>
      </c>
    </row>
    <row r="259" spans="1:65" ht="18" customHeight="1" x14ac:dyDescent="0.25">
      <c r="A259" s="106"/>
      <c r="B259" s="121"/>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118" t="s">
        <v>631</v>
      </c>
      <c r="AZ259" s="743" t="s">
        <v>643</v>
      </c>
      <c r="BA259" s="364" t="s">
        <v>631</v>
      </c>
      <c r="BB259" s="364"/>
      <c r="BC259" s="118" t="s">
        <v>631</v>
      </c>
      <c r="BD259" s="743" t="s">
        <v>643</v>
      </c>
      <c r="BE259" s="364" t="s">
        <v>631</v>
      </c>
      <c r="BF259" s="364"/>
      <c r="BG259" s="118" t="s">
        <v>631</v>
      </c>
      <c r="BH259" s="743" t="s">
        <v>643</v>
      </c>
      <c r="BI259" s="364" t="s">
        <v>631</v>
      </c>
      <c r="BK259" s="137" t="s">
        <v>631</v>
      </c>
      <c r="BL259" s="743" t="s">
        <v>643</v>
      </c>
      <c r="BM259" s="364" t="s">
        <v>631</v>
      </c>
    </row>
    <row r="260" spans="1:65" ht="18" customHeight="1" x14ac:dyDescent="0.25">
      <c r="A260" s="106"/>
      <c r="B260" s="121"/>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137" t="s">
        <v>492</v>
      </c>
      <c r="BA260" s="743" t="s">
        <v>643</v>
      </c>
      <c r="BB260" s="364"/>
      <c r="BC260" s="137" t="s">
        <v>492</v>
      </c>
      <c r="BE260" s="743" t="s">
        <v>643</v>
      </c>
      <c r="BF260" s="364"/>
      <c r="BG260" s="137" t="s">
        <v>492</v>
      </c>
      <c r="BI260" s="743" t="s">
        <v>643</v>
      </c>
      <c r="BK260" s="118" t="s">
        <v>492</v>
      </c>
      <c r="BM260" s="743" t="s">
        <v>643</v>
      </c>
    </row>
    <row r="261" spans="1:65" ht="18" customHeight="1" x14ac:dyDescent="0.25">
      <c r="A261" s="106"/>
      <c r="B261" s="121"/>
      <c r="C261" s="27"/>
      <c r="Q261" s="26"/>
      <c r="AG261" s="26"/>
      <c r="AW261" s="93"/>
      <c r="AX261" s="93"/>
      <c r="AY261" s="743" t="s">
        <v>643</v>
      </c>
      <c r="BA261" s="38"/>
      <c r="BC261" s="743" t="s">
        <v>643</v>
      </c>
      <c r="BF261" s="93"/>
      <c r="BG261" s="743" t="s">
        <v>643</v>
      </c>
      <c r="BI261" s="38"/>
      <c r="BK261" s="743" t="s">
        <v>643</v>
      </c>
    </row>
    <row r="262" spans="1:65" ht="18" customHeight="1" x14ac:dyDescent="0.25">
      <c r="A262" s="106"/>
      <c r="B262" s="121" t="s">
        <v>764</v>
      </c>
      <c r="Q262" s="26"/>
      <c r="AG262" s="26"/>
      <c r="AW262" s="93"/>
      <c r="AX262" s="93"/>
      <c r="AY262" s="38"/>
      <c r="BA262" s="38"/>
      <c r="BF262" s="93"/>
      <c r="BG262" s="38"/>
      <c r="BI262" s="38"/>
    </row>
    <row r="263" spans="1:65" ht="18" customHeight="1" x14ac:dyDescent="0.25">
      <c r="A263" s="106"/>
      <c r="B263" s="87"/>
      <c r="BA263" s="93"/>
      <c r="BF263" s="93"/>
      <c r="BG263" s="38"/>
      <c r="BI263" s="38"/>
      <c r="BJ263" s="102"/>
      <c r="BK263" s="38"/>
      <c r="BM263" s="38"/>
    </row>
    <row r="264" spans="1:65" ht="18" customHeight="1" x14ac:dyDescent="0.25">
      <c r="A264" s="106"/>
      <c r="B264" s="87"/>
      <c r="C264" s="1096" t="s">
        <v>852</v>
      </c>
      <c r="D264" s="1096" t="s">
        <v>823</v>
      </c>
      <c r="E264" s="1096" t="s">
        <v>824</v>
      </c>
      <c r="F264" s="1096" t="s">
        <v>825</v>
      </c>
      <c r="G264" s="1106" t="s">
        <v>821</v>
      </c>
      <c r="H264" s="1107"/>
      <c r="I264" s="1108"/>
      <c r="J264" s="1106" t="s">
        <v>822</v>
      </c>
      <c r="K264" s="1107"/>
      <c r="L264" s="1108"/>
      <c r="M264" s="1103" t="s">
        <v>759</v>
      </c>
      <c r="N264" s="1104"/>
      <c r="O264" s="1104"/>
      <c r="P264" s="1105"/>
      <c r="AQ264" s="93"/>
      <c r="AR264" s="93"/>
      <c r="AS264" s="93"/>
      <c r="AT264" s="93"/>
      <c r="AU264" s="93"/>
      <c r="AV264" s="93"/>
      <c r="AW264" s="93"/>
      <c r="AX264" s="93"/>
      <c r="AY264" s="93"/>
      <c r="AZ264" s="93"/>
      <c r="BA264" s="87"/>
      <c r="BB264" s="27"/>
      <c r="BC264" s="93"/>
      <c r="BF264" s="93"/>
    </row>
    <row r="265" spans="1:65" ht="18" customHeight="1" x14ac:dyDescent="0.25">
      <c r="A265" s="106"/>
      <c r="B265" s="87"/>
      <c r="C265" s="1097"/>
      <c r="D265" s="1097"/>
      <c r="E265" s="1097"/>
      <c r="F265" s="1097"/>
      <c r="G265" s="204" t="s">
        <v>640</v>
      </c>
      <c r="H265" s="204" t="s">
        <v>641</v>
      </c>
      <c r="I265" s="204" t="s">
        <v>642</v>
      </c>
      <c r="J265" s="204" t="s">
        <v>640</v>
      </c>
      <c r="K265" s="204" t="s">
        <v>641</v>
      </c>
      <c r="L265" s="204" t="s">
        <v>642</v>
      </c>
      <c r="M265" s="204" t="s">
        <v>826</v>
      </c>
      <c r="N265" s="204" t="s">
        <v>827</v>
      </c>
      <c r="O265" s="204" t="s">
        <v>828</v>
      </c>
      <c r="P265" s="204" t="s">
        <v>829</v>
      </c>
      <c r="AQ265" s="93"/>
      <c r="AR265" s="93"/>
      <c r="AS265" s="93"/>
      <c r="AT265" s="93"/>
      <c r="AU265" s="93"/>
      <c r="AV265" s="93"/>
      <c r="AW265" s="93"/>
      <c r="AX265" s="93"/>
      <c r="AY265" s="93"/>
      <c r="AZ265" s="93"/>
      <c r="BA265" s="87"/>
      <c r="BB265" s="93"/>
      <c r="BC265" s="93"/>
      <c r="BF265" s="93"/>
    </row>
    <row r="266" spans="1:65" ht="18" customHeight="1" x14ac:dyDescent="0.25">
      <c r="A266" s="106"/>
      <c r="B266" s="87"/>
      <c r="C266" s="189" t="s">
        <v>230</v>
      </c>
      <c r="D266" s="189"/>
      <c r="E266" s="189"/>
      <c r="F266" s="189"/>
      <c r="G266" s="189"/>
      <c r="H266" s="189"/>
      <c r="I266" s="189"/>
      <c r="J266" s="189"/>
      <c r="K266" s="189"/>
      <c r="L266" s="189"/>
      <c r="M266" s="189"/>
      <c r="N266" s="189"/>
      <c r="O266" s="189"/>
      <c r="P266" s="189" t="s">
        <v>229</v>
      </c>
      <c r="AQ266" s="93"/>
      <c r="AR266" s="93"/>
      <c r="AS266" s="93"/>
      <c r="AT266" s="93"/>
      <c r="AU266" s="93"/>
      <c r="AV266" s="93"/>
      <c r="AW266" s="93"/>
      <c r="AX266" s="93"/>
      <c r="AY266" s="93"/>
      <c r="AZ266" s="93"/>
      <c r="BA266" s="87"/>
      <c r="BB266" s="93"/>
      <c r="BC266" s="93"/>
      <c r="BF266" s="93"/>
    </row>
    <row r="267" spans="1:65" ht="18" customHeight="1" x14ac:dyDescent="0.25">
      <c r="A267" s="106"/>
      <c r="B267" s="87"/>
      <c r="C267" s="70" t="str">
        <f>IF(ISTEXT('4. Vehículos y maquinaria'!E40),'4. Vehículos y maquinaria'!E40,"")</f>
        <v/>
      </c>
      <c r="D267" s="70">
        <f>'4. Vehículos y maquinaria'!F40</f>
        <v>0</v>
      </c>
      <c r="E267" s="70">
        <f>'4. Vehículos y maquinaria'!G40</f>
        <v>0</v>
      </c>
      <c r="F267" s="71">
        <f>'4. Vehículos y maquinaria'!H40</f>
        <v>0</v>
      </c>
      <c r="G267" s="71" t="str">
        <f>IF($E267="Otro (ud)","-",IFERROR(INDEX($F$179:$BA$219,MATCH($E267&amp;$D267,$E$179:$E$219,0),MATCH($D$8&amp;G$265,$F$178:$BA$178,0)),""))</f>
        <v/>
      </c>
      <c r="H267" s="71" t="str">
        <f t="shared" ref="H267:I282" si="15">IF($E267="Otro (ud)","-",IFERROR(INDEX($F$179:$BA$219,MATCH($E267&amp;$D267,$E$179:$E$219,0),MATCH($D$8&amp;H$265,$F$178:$BA$178,0)),""))</f>
        <v/>
      </c>
      <c r="I267" s="71" t="str">
        <f t="shared" si="15"/>
        <v/>
      </c>
      <c r="J267" s="71">
        <f>'4. Vehículos y maquinaria'!L40</f>
        <v>0</v>
      </c>
      <c r="K267" s="71">
        <f>'4. Vehículos y maquinaria'!M40</f>
        <v>0</v>
      </c>
      <c r="L267" s="71">
        <f>'4. Vehículos y maquinaria'!N40</f>
        <v>0</v>
      </c>
      <c r="M267" s="72" t="str">
        <f>IFERROR(IF($E267="Otro (ud)",$F267*$J267,$F267*$G267),"")</f>
        <v/>
      </c>
      <c r="N267" s="72" t="str">
        <f t="shared" ref="N267:N286" si="16">IFERROR(IF($E267="Otro (ud)",$F267*$K267,$F267*$H267),"")</f>
        <v/>
      </c>
      <c r="O267" s="72" t="str">
        <f t="shared" ref="O267:O286" si="17">IFERROR(IF($E267="Otro (ud)",$F267*$L267,$F267*$I267),"")</f>
        <v/>
      </c>
      <c r="P267" s="73" t="str">
        <f t="shared" ref="P267:P286" si="18">IFERROR($M267+$N267*$H$13/1000+$O267*$H$14/1000,"")</f>
        <v/>
      </c>
      <c r="AQ267" s="93"/>
      <c r="AR267" s="93"/>
      <c r="AS267" s="93"/>
      <c r="AT267" s="93"/>
      <c r="AU267" s="93"/>
      <c r="AV267" s="93"/>
      <c r="AW267" s="93"/>
      <c r="AX267" s="93"/>
      <c r="AY267" s="93"/>
      <c r="AZ267" s="87"/>
      <c r="BA267" s="87"/>
      <c r="BB267" s="93"/>
      <c r="BC267" s="93"/>
      <c r="BF267" s="93"/>
    </row>
    <row r="268" spans="1:65" ht="18" customHeight="1" x14ac:dyDescent="0.25">
      <c r="A268" s="106"/>
      <c r="B268" s="87"/>
      <c r="C268" s="70" t="str">
        <f>IF(ISTEXT('4. Vehículos y maquinaria'!E41),'4. Vehículos y maquinaria'!E41,"")</f>
        <v/>
      </c>
      <c r="D268" s="70">
        <f>'4. Vehículos y maquinaria'!F41</f>
        <v>0</v>
      </c>
      <c r="E268" s="70">
        <f>'4. Vehículos y maquinaria'!G41</f>
        <v>0</v>
      </c>
      <c r="F268" s="71">
        <f>'4. Vehículos y maquinaria'!H41</f>
        <v>0</v>
      </c>
      <c r="G268" s="71" t="str">
        <f t="shared" ref="G268:I286" si="19">IF($E268="Otro (ud)","-",IFERROR(INDEX($F$179:$BA$219,MATCH($E268&amp;$D268,$E$179:$E$219,0),MATCH($D$8&amp;G$265,$F$178:$BA$178,0)),""))</f>
        <v/>
      </c>
      <c r="H268" s="71" t="str">
        <f t="shared" si="15"/>
        <v/>
      </c>
      <c r="I268" s="71" t="str">
        <f t="shared" si="15"/>
        <v/>
      </c>
      <c r="J268" s="71">
        <f>'4. Vehículos y maquinaria'!L41</f>
        <v>0</v>
      </c>
      <c r="K268" s="71">
        <f>'4. Vehículos y maquinaria'!M41</f>
        <v>0</v>
      </c>
      <c r="L268" s="71">
        <f>'4. Vehículos y maquinaria'!N41</f>
        <v>0</v>
      </c>
      <c r="M268" s="72" t="str">
        <f t="shared" ref="M268:M286" si="20">IFERROR(IF($E268="Otro (ud)",$F268*$J268,$F268*$G268),"")</f>
        <v/>
      </c>
      <c r="N268" s="72" t="str">
        <f t="shared" si="16"/>
        <v/>
      </c>
      <c r="O268" s="72" t="str">
        <f t="shared" si="17"/>
        <v/>
      </c>
      <c r="P268" s="73" t="str">
        <f t="shared" si="18"/>
        <v/>
      </c>
      <c r="AQ268" s="93"/>
      <c r="AR268" s="93"/>
      <c r="AS268" s="93"/>
      <c r="AT268" s="93"/>
      <c r="AU268" s="93"/>
      <c r="AV268" s="93"/>
      <c r="AW268" s="93"/>
      <c r="AX268" s="93"/>
      <c r="AY268" s="93"/>
      <c r="AZ268" s="87"/>
      <c r="BA268" s="87"/>
      <c r="BB268" s="93"/>
      <c r="BC268" s="93"/>
      <c r="BF268" s="93"/>
    </row>
    <row r="269" spans="1:65" ht="18" customHeight="1" x14ac:dyDescent="0.25">
      <c r="A269" s="106"/>
      <c r="B269" s="87"/>
      <c r="C269" s="70" t="str">
        <f>IF(ISTEXT('4. Vehículos y maquinaria'!E42),'4. Vehículos y maquinaria'!E42,"")</f>
        <v/>
      </c>
      <c r="D269" s="70">
        <f>'4. Vehículos y maquinaria'!F42</f>
        <v>0</v>
      </c>
      <c r="E269" s="70">
        <f>'4. Vehículos y maquinaria'!G42</f>
        <v>0</v>
      </c>
      <c r="F269" s="71">
        <f>'4. Vehículos y maquinaria'!H42</f>
        <v>0</v>
      </c>
      <c r="G269" s="71" t="str">
        <f t="shared" si="19"/>
        <v/>
      </c>
      <c r="H269" s="71" t="str">
        <f t="shared" si="15"/>
        <v/>
      </c>
      <c r="I269" s="71" t="str">
        <f t="shared" si="15"/>
        <v/>
      </c>
      <c r="J269" s="71">
        <f>'4. Vehículos y maquinaria'!L42</f>
        <v>0</v>
      </c>
      <c r="K269" s="71">
        <f>'4. Vehículos y maquinaria'!M42</f>
        <v>0</v>
      </c>
      <c r="L269" s="71">
        <f>'4. Vehículos y maquinaria'!N42</f>
        <v>0</v>
      </c>
      <c r="M269" s="72" t="str">
        <f t="shared" si="20"/>
        <v/>
      </c>
      <c r="N269" s="72" t="str">
        <f t="shared" si="16"/>
        <v/>
      </c>
      <c r="O269" s="72" t="str">
        <f t="shared" si="17"/>
        <v/>
      </c>
      <c r="P269" s="73" t="str">
        <f t="shared" si="18"/>
        <v/>
      </c>
      <c r="AQ269" s="93"/>
      <c r="AR269" s="93"/>
      <c r="AS269" s="93"/>
      <c r="AT269" s="93"/>
      <c r="AU269" s="93"/>
      <c r="AV269" s="93"/>
      <c r="AW269" s="93"/>
      <c r="AX269" s="93"/>
      <c r="AY269" s="93"/>
      <c r="AZ269" s="87"/>
      <c r="BA269" s="87"/>
      <c r="BB269" s="93"/>
      <c r="BC269" s="93"/>
      <c r="BF269" s="93"/>
    </row>
    <row r="270" spans="1:65" ht="18" customHeight="1" x14ac:dyDescent="0.25">
      <c r="A270" s="106"/>
      <c r="B270" s="87"/>
      <c r="C270" s="70" t="str">
        <f>IF(ISTEXT('4. Vehículos y maquinaria'!E43),'4. Vehículos y maquinaria'!E43,"")</f>
        <v/>
      </c>
      <c r="D270" s="70">
        <f>'4. Vehículos y maquinaria'!F43</f>
        <v>0</v>
      </c>
      <c r="E270" s="70">
        <f>'4. Vehículos y maquinaria'!G43</f>
        <v>0</v>
      </c>
      <c r="F270" s="71">
        <f>'4. Vehículos y maquinaria'!H43</f>
        <v>0</v>
      </c>
      <c r="G270" s="71" t="str">
        <f t="shared" si="19"/>
        <v/>
      </c>
      <c r="H270" s="71" t="str">
        <f t="shared" si="15"/>
        <v/>
      </c>
      <c r="I270" s="71" t="str">
        <f t="shared" si="15"/>
        <v/>
      </c>
      <c r="J270" s="71">
        <f>'4. Vehículos y maquinaria'!L43</f>
        <v>0</v>
      </c>
      <c r="K270" s="71">
        <f>'4. Vehículos y maquinaria'!M43</f>
        <v>0</v>
      </c>
      <c r="L270" s="71">
        <f>'4. Vehículos y maquinaria'!N43</f>
        <v>0</v>
      </c>
      <c r="M270" s="72" t="str">
        <f t="shared" si="20"/>
        <v/>
      </c>
      <c r="N270" s="72" t="str">
        <f t="shared" si="16"/>
        <v/>
      </c>
      <c r="O270" s="72" t="str">
        <f t="shared" si="17"/>
        <v/>
      </c>
      <c r="P270" s="73" t="str">
        <f t="shared" si="18"/>
        <v/>
      </c>
      <c r="AQ270" s="93"/>
      <c r="AR270" s="93"/>
      <c r="AS270" s="93"/>
      <c r="AT270" s="93"/>
      <c r="AU270" s="93"/>
      <c r="AV270" s="93"/>
      <c r="AW270" s="93"/>
      <c r="AX270" s="93"/>
      <c r="AY270" s="93"/>
      <c r="AZ270" s="87"/>
      <c r="BA270" s="87"/>
      <c r="BB270" s="93"/>
      <c r="BC270" s="93"/>
      <c r="BF270" s="93"/>
    </row>
    <row r="271" spans="1:65" ht="18" customHeight="1" x14ac:dyDescent="0.25">
      <c r="A271" s="106"/>
      <c r="B271" s="87"/>
      <c r="C271" s="70" t="str">
        <f>IF(ISTEXT('4. Vehículos y maquinaria'!E44),'4. Vehículos y maquinaria'!E44,"")</f>
        <v/>
      </c>
      <c r="D271" s="70">
        <f>'4. Vehículos y maquinaria'!F44</f>
        <v>0</v>
      </c>
      <c r="E271" s="70">
        <f>'4. Vehículos y maquinaria'!G44</f>
        <v>0</v>
      </c>
      <c r="F271" s="71">
        <f>'4. Vehículos y maquinaria'!H44</f>
        <v>0</v>
      </c>
      <c r="G271" s="71" t="str">
        <f t="shared" si="19"/>
        <v/>
      </c>
      <c r="H271" s="71" t="str">
        <f t="shared" si="15"/>
        <v/>
      </c>
      <c r="I271" s="71" t="str">
        <f t="shared" si="15"/>
        <v/>
      </c>
      <c r="J271" s="71">
        <f>'4. Vehículos y maquinaria'!L44</f>
        <v>0</v>
      </c>
      <c r="K271" s="71">
        <f>'4. Vehículos y maquinaria'!M44</f>
        <v>0</v>
      </c>
      <c r="L271" s="71">
        <f>'4. Vehículos y maquinaria'!N44</f>
        <v>0</v>
      </c>
      <c r="M271" s="72" t="str">
        <f t="shared" si="20"/>
        <v/>
      </c>
      <c r="N271" s="72" t="str">
        <f t="shared" si="16"/>
        <v/>
      </c>
      <c r="O271" s="72" t="str">
        <f t="shared" si="17"/>
        <v/>
      </c>
      <c r="P271" s="73" t="str">
        <f t="shared" si="18"/>
        <v/>
      </c>
      <c r="AQ271" s="93"/>
      <c r="AR271" s="93"/>
      <c r="AS271" s="93"/>
      <c r="AT271" s="93"/>
      <c r="AU271" s="93"/>
      <c r="AV271" s="93"/>
      <c r="AW271" s="93"/>
      <c r="AX271" s="93"/>
      <c r="AY271" s="93"/>
      <c r="AZ271" s="87"/>
      <c r="BA271" s="87"/>
      <c r="BB271" s="93"/>
      <c r="BC271" s="93"/>
      <c r="BF271" s="93"/>
    </row>
    <row r="272" spans="1:65" ht="18" customHeight="1" x14ac:dyDescent="0.25">
      <c r="A272" s="106"/>
      <c r="B272" s="87"/>
      <c r="C272" s="70" t="str">
        <f>IF(ISTEXT('4. Vehículos y maquinaria'!E45),'4. Vehículos y maquinaria'!E45,"")</f>
        <v/>
      </c>
      <c r="D272" s="70">
        <f>'4. Vehículos y maquinaria'!F45</f>
        <v>0</v>
      </c>
      <c r="E272" s="70">
        <f>'4. Vehículos y maquinaria'!G45</f>
        <v>0</v>
      </c>
      <c r="F272" s="71">
        <f>'4. Vehículos y maquinaria'!H45</f>
        <v>0</v>
      </c>
      <c r="G272" s="71" t="str">
        <f t="shared" si="19"/>
        <v/>
      </c>
      <c r="H272" s="71" t="str">
        <f t="shared" si="15"/>
        <v/>
      </c>
      <c r="I272" s="71" t="str">
        <f t="shared" si="15"/>
        <v/>
      </c>
      <c r="J272" s="71">
        <f>'4. Vehículos y maquinaria'!L45</f>
        <v>0</v>
      </c>
      <c r="K272" s="71">
        <f>'4. Vehículos y maquinaria'!M45</f>
        <v>0</v>
      </c>
      <c r="L272" s="71">
        <f>'4. Vehículos y maquinaria'!N45</f>
        <v>0</v>
      </c>
      <c r="M272" s="72" t="str">
        <f t="shared" si="20"/>
        <v/>
      </c>
      <c r="N272" s="72" t="str">
        <f t="shared" si="16"/>
        <v/>
      </c>
      <c r="O272" s="72" t="str">
        <f t="shared" si="17"/>
        <v/>
      </c>
      <c r="P272" s="73" t="str">
        <f t="shared" si="18"/>
        <v/>
      </c>
      <c r="AQ272" s="93"/>
      <c r="AR272" s="93"/>
      <c r="AS272" s="93"/>
      <c r="AT272" s="93"/>
      <c r="AU272" s="93"/>
      <c r="AV272" s="93"/>
      <c r="AW272" s="93"/>
      <c r="AX272" s="93"/>
      <c r="AY272" s="93"/>
      <c r="AZ272" s="87"/>
      <c r="BA272" s="87"/>
      <c r="BB272" s="93"/>
      <c r="BC272" s="93"/>
      <c r="BF272" s="93"/>
    </row>
    <row r="273" spans="1:58" ht="18" customHeight="1" x14ac:dyDescent="0.25">
      <c r="A273" s="106"/>
      <c r="B273" s="87"/>
      <c r="C273" s="70" t="str">
        <f>IF(ISTEXT('4. Vehículos y maquinaria'!E46),'4. Vehículos y maquinaria'!E46,"")</f>
        <v/>
      </c>
      <c r="D273" s="70">
        <f>'4. Vehículos y maquinaria'!F46</f>
        <v>0</v>
      </c>
      <c r="E273" s="70">
        <f>'4. Vehículos y maquinaria'!G46</f>
        <v>0</v>
      </c>
      <c r="F273" s="71">
        <f>'4. Vehículos y maquinaria'!H46</f>
        <v>0</v>
      </c>
      <c r="G273" s="71" t="str">
        <f t="shared" si="19"/>
        <v/>
      </c>
      <c r="H273" s="71" t="str">
        <f t="shared" si="15"/>
        <v/>
      </c>
      <c r="I273" s="71" t="str">
        <f t="shared" si="15"/>
        <v/>
      </c>
      <c r="J273" s="71">
        <f>'4. Vehículos y maquinaria'!L46</f>
        <v>0</v>
      </c>
      <c r="K273" s="71">
        <f>'4. Vehículos y maquinaria'!M46</f>
        <v>0</v>
      </c>
      <c r="L273" s="71">
        <f>'4. Vehículos y maquinaria'!N46</f>
        <v>0</v>
      </c>
      <c r="M273" s="72" t="str">
        <f t="shared" si="20"/>
        <v/>
      </c>
      <c r="N273" s="72" t="str">
        <f t="shared" si="16"/>
        <v/>
      </c>
      <c r="O273" s="72" t="str">
        <f t="shared" si="17"/>
        <v/>
      </c>
      <c r="P273" s="73" t="str">
        <f t="shared" si="18"/>
        <v/>
      </c>
      <c r="AQ273" s="93"/>
      <c r="AR273" s="93"/>
      <c r="AS273" s="93"/>
      <c r="AT273" s="93"/>
      <c r="AU273" s="93"/>
      <c r="AV273" s="93"/>
      <c r="AW273" s="93"/>
      <c r="AX273" s="93"/>
      <c r="AY273" s="93"/>
      <c r="AZ273" s="87"/>
      <c r="BA273" s="87"/>
      <c r="BB273" s="93"/>
      <c r="BC273" s="93"/>
      <c r="BF273" s="93"/>
    </row>
    <row r="274" spans="1:58" ht="18" customHeight="1" x14ac:dyDescent="0.25">
      <c r="A274" s="106"/>
      <c r="B274" s="87"/>
      <c r="C274" s="70" t="str">
        <f>IF(ISTEXT('4. Vehículos y maquinaria'!E47),'4. Vehículos y maquinaria'!E47,"")</f>
        <v/>
      </c>
      <c r="D274" s="70">
        <f>'4. Vehículos y maquinaria'!F47</f>
        <v>0</v>
      </c>
      <c r="E274" s="70">
        <f>'4. Vehículos y maquinaria'!G47</f>
        <v>0</v>
      </c>
      <c r="F274" s="71">
        <f>'4. Vehículos y maquinaria'!H47</f>
        <v>0</v>
      </c>
      <c r="G274" s="71" t="str">
        <f t="shared" si="19"/>
        <v/>
      </c>
      <c r="H274" s="71" t="str">
        <f t="shared" si="15"/>
        <v/>
      </c>
      <c r="I274" s="71" t="str">
        <f t="shared" si="15"/>
        <v/>
      </c>
      <c r="J274" s="71">
        <f>'4. Vehículos y maquinaria'!L47</f>
        <v>0</v>
      </c>
      <c r="K274" s="71">
        <f>'4. Vehículos y maquinaria'!M47</f>
        <v>0</v>
      </c>
      <c r="L274" s="71">
        <f>'4. Vehículos y maquinaria'!N47</f>
        <v>0</v>
      </c>
      <c r="M274" s="72" t="str">
        <f t="shared" si="20"/>
        <v/>
      </c>
      <c r="N274" s="72" t="str">
        <f t="shared" si="16"/>
        <v/>
      </c>
      <c r="O274" s="72" t="str">
        <f t="shared" si="17"/>
        <v/>
      </c>
      <c r="P274" s="73" t="str">
        <f t="shared" si="18"/>
        <v/>
      </c>
      <c r="AQ274" s="93"/>
      <c r="AR274" s="93"/>
      <c r="AS274" s="93"/>
      <c r="AT274" s="93"/>
      <c r="AU274" s="93"/>
      <c r="AV274" s="93"/>
      <c r="AW274" s="93"/>
      <c r="AX274" s="93"/>
      <c r="AY274" s="93"/>
      <c r="AZ274" s="87"/>
      <c r="BA274" s="87"/>
      <c r="BB274" s="27"/>
    </row>
    <row r="275" spans="1:58" ht="18" customHeight="1" x14ac:dyDescent="0.25">
      <c r="A275" s="106"/>
      <c r="B275" s="87"/>
      <c r="C275" s="70" t="str">
        <f>IF(ISTEXT('4. Vehículos y maquinaria'!E48),'4. Vehículos y maquinaria'!E48,"")</f>
        <v/>
      </c>
      <c r="D275" s="70">
        <f>'4. Vehículos y maquinaria'!F48</f>
        <v>0</v>
      </c>
      <c r="E275" s="70">
        <f>'4. Vehículos y maquinaria'!G48</f>
        <v>0</v>
      </c>
      <c r="F275" s="71">
        <f>'4. Vehículos y maquinaria'!H48</f>
        <v>0</v>
      </c>
      <c r="G275" s="71" t="str">
        <f t="shared" si="19"/>
        <v/>
      </c>
      <c r="H275" s="71" t="str">
        <f t="shared" si="15"/>
        <v/>
      </c>
      <c r="I275" s="71" t="str">
        <f t="shared" si="15"/>
        <v/>
      </c>
      <c r="J275" s="71">
        <f>'4. Vehículos y maquinaria'!L48</f>
        <v>0</v>
      </c>
      <c r="K275" s="71">
        <f>'4. Vehículos y maquinaria'!M48</f>
        <v>0</v>
      </c>
      <c r="L275" s="71">
        <f>'4. Vehículos y maquinaria'!N48</f>
        <v>0</v>
      </c>
      <c r="M275" s="72" t="str">
        <f t="shared" si="20"/>
        <v/>
      </c>
      <c r="N275" s="72" t="str">
        <f t="shared" si="16"/>
        <v/>
      </c>
      <c r="O275" s="72" t="str">
        <f t="shared" si="17"/>
        <v/>
      </c>
      <c r="P275" s="73" t="str">
        <f t="shared" si="18"/>
        <v/>
      </c>
      <c r="AQ275" s="93"/>
      <c r="AR275" s="93"/>
      <c r="AS275" s="93"/>
      <c r="AT275" s="93"/>
      <c r="AU275" s="93"/>
      <c r="AV275" s="93"/>
      <c r="AW275" s="93"/>
      <c r="AX275" s="93"/>
      <c r="AY275" s="93"/>
      <c r="AZ275" s="87"/>
      <c r="BA275" s="87"/>
      <c r="BB275" s="27"/>
    </row>
    <row r="276" spans="1:58" ht="18" customHeight="1" x14ac:dyDescent="0.25">
      <c r="A276" s="106"/>
      <c r="B276" s="87"/>
      <c r="C276" s="70" t="str">
        <f>IF(ISTEXT('4. Vehículos y maquinaria'!E49),'4. Vehículos y maquinaria'!E49,"")</f>
        <v/>
      </c>
      <c r="D276" s="70">
        <f>'4. Vehículos y maquinaria'!F49</f>
        <v>0</v>
      </c>
      <c r="E276" s="70">
        <f>'4. Vehículos y maquinaria'!G49</f>
        <v>0</v>
      </c>
      <c r="F276" s="71">
        <f>'4. Vehículos y maquinaria'!H49</f>
        <v>0</v>
      </c>
      <c r="G276" s="71" t="str">
        <f t="shared" si="19"/>
        <v/>
      </c>
      <c r="H276" s="71" t="str">
        <f t="shared" si="15"/>
        <v/>
      </c>
      <c r="I276" s="71" t="str">
        <f t="shared" si="15"/>
        <v/>
      </c>
      <c r="J276" s="71">
        <f>'4. Vehículos y maquinaria'!L49</f>
        <v>0</v>
      </c>
      <c r="K276" s="71">
        <f>'4. Vehículos y maquinaria'!M49</f>
        <v>0</v>
      </c>
      <c r="L276" s="71">
        <f>'4. Vehículos y maquinaria'!N49</f>
        <v>0</v>
      </c>
      <c r="M276" s="72" t="str">
        <f t="shared" si="20"/>
        <v/>
      </c>
      <c r="N276" s="72" t="str">
        <f t="shared" si="16"/>
        <v/>
      </c>
      <c r="O276" s="72" t="str">
        <f t="shared" si="17"/>
        <v/>
      </c>
      <c r="P276" s="73" t="str">
        <f t="shared" si="18"/>
        <v/>
      </c>
      <c r="AQ276" s="93"/>
      <c r="AR276" s="93"/>
      <c r="AS276" s="93"/>
      <c r="AT276" s="93"/>
      <c r="AU276" s="93"/>
      <c r="AV276" s="93"/>
      <c r="AW276" s="93"/>
      <c r="AX276" s="93"/>
      <c r="AY276" s="93"/>
      <c r="AZ276" s="87"/>
      <c r="BA276" s="87"/>
      <c r="BB276" s="27"/>
    </row>
    <row r="277" spans="1:58" ht="18" customHeight="1" x14ac:dyDescent="0.25">
      <c r="A277" s="106"/>
      <c r="B277" s="87"/>
      <c r="C277" s="70" t="str">
        <f>IF(ISTEXT('4. Vehículos y maquinaria'!E50),'4. Vehículos y maquinaria'!E50,"")</f>
        <v/>
      </c>
      <c r="D277" s="70">
        <f>'4. Vehículos y maquinaria'!F50</f>
        <v>0</v>
      </c>
      <c r="E277" s="70">
        <f>'4. Vehículos y maquinaria'!G50</f>
        <v>0</v>
      </c>
      <c r="F277" s="71">
        <f>'4. Vehículos y maquinaria'!H50</f>
        <v>0</v>
      </c>
      <c r="G277" s="71" t="str">
        <f t="shared" si="19"/>
        <v/>
      </c>
      <c r="H277" s="71" t="str">
        <f t="shared" si="15"/>
        <v/>
      </c>
      <c r="I277" s="71" t="str">
        <f t="shared" si="15"/>
        <v/>
      </c>
      <c r="J277" s="71">
        <f>'4. Vehículos y maquinaria'!L50</f>
        <v>0</v>
      </c>
      <c r="K277" s="71">
        <f>'4. Vehículos y maquinaria'!M50</f>
        <v>0</v>
      </c>
      <c r="L277" s="71">
        <f>'4. Vehículos y maquinaria'!N50</f>
        <v>0</v>
      </c>
      <c r="M277" s="72" t="str">
        <f t="shared" si="20"/>
        <v/>
      </c>
      <c r="N277" s="72" t="str">
        <f t="shared" si="16"/>
        <v/>
      </c>
      <c r="O277" s="72" t="str">
        <f t="shared" si="17"/>
        <v/>
      </c>
      <c r="P277" s="73" t="str">
        <f t="shared" si="18"/>
        <v/>
      </c>
      <c r="AQ277" s="93"/>
      <c r="AR277" s="93"/>
      <c r="AS277" s="93"/>
      <c r="AT277" s="93"/>
      <c r="AU277" s="93"/>
      <c r="AV277" s="93"/>
      <c r="AW277" s="93"/>
      <c r="AX277" s="93"/>
      <c r="AY277" s="93"/>
      <c r="AZ277" s="87"/>
      <c r="BA277" s="87"/>
      <c r="BB277" s="27"/>
    </row>
    <row r="278" spans="1:58" ht="18" customHeight="1" x14ac:dyDescent="0.25">
      <c r="A278" s="106"/>
      <c r="B278" s="87"/>
      <c r="C278" s="70" t="str">
        <f>IF(ISTEXT('4. Vehículos y maquinaria'!E51),'4. Vehículos y maquinaria'!E51,"")</f>
        <v/>
      </c>
      <c r="D278" s="70">
        <f>'4. Vehículos y maquinaria'!F51</f>
        <v>0</v>
      </c>
      <c r="E278" s="70">
        <f>'4. Vehículos y maquinaria'!G51</f>
        <v>0</v>
      </c>
      <c r="F278" s="71">
        <f>'4. Vehículos y maquinaria'!H51</f>
        <v>0</v>
      </c>
      <c r="G278" s="71" t="str">
        <f t="shared" si="19"/>
        <v/>
      </c>
      <c r="H278" s="71" t="str">
        <f t="shared" si="15"/>
        <v/>
      </c>
      <c r="I278" s="71" t="str">
        <f t="shared" si="15"/>
        <v/>
      </c>
      <c r="J278" s="71">
        <f>'4. Vehículos y maquinaria'!L51</f>
        <v>0</v>
      </c>
      <c r="K278" s="71">
        <f>'4. Vehículos y maquinaria'!M51</f>
        <v>0</v>
      </c>
      <c r="L278" s="71">
        <f>'4. Vehículos y maquinaria'!N51</f>
        <v>0</v>
      </c>
      <c r="M278" s="72" t="str">
        <f t="shared" si="20"/>
        <v/>
      </c>
      <c r="N278" s="72" t="str">
        <f t="shared" si="16"/>
        <v/>
      </c>
      <c r="O278" s="72" t="str">
        <f t="shared" si="17"/>
        <v/>
      </c>
      <c r="P278" s="73" t="str">
        <f t="shared" si="18"/>
        <v/>
      </c>
      <c r="AQ278" s="93"/>
      <c r="AR278" s="93"/>
      <c r="AS278" s="93"/>
      <c r="AT278" s="93"/>
      <c r="AU278" s="93"/>
      <c r="AV278" s="93"/>
      <c r="AW278" s="93"/>
      <c r="AX278" s="93"/>
      <c r="AY278" s="93"/>
      <c r="AZ278" s="87"/>
      <c r="BA278" s="87"/>
      <c r="BB278" s="27"/>
    </row>
    <row r="279" spans="1:58" ht="18" customHeight="1" x14ac:dyDescent="0.25">
      <c r="C279" s="70" t="str">
        <f>IF(ISTEXT('4. Vehículos y maquinaria'!E52),'4. Vehículos y maquinaria'!E52,"")</f>
        <v/>
      </c>
      <c r="D279" s="70">
        <f>'4. Vehículos y maquinaria'!F52</f>
        <v>0</v>
      </c>
      <c r="E279" s="70">
        <f>'4. Vehículos y maquinaria'!G52</f>
        <v>0</v>
      </c>
      <c r="F279" s="71">
        <f>'4. Vehículos y maquinaria'!H52</f>
        <v>0</v>
      </c>
      <c r="G279" s="71" t="str">
        <f t="shared" si="19"/>
        <v/>
      </c>
      <c r="H279" s="71" t="str">
        <f t="shared" si="15"/>
        <v/>
      </c>
      <c r="I279" s="71" t="str">
        <f t="shared" si="15"/>
        <v/>
      </c>
      <c r="J279" s="71">
        <f>'4. Vehículos y maquinaria'!L52</f>
        <v>0</v>
      </c>
      <c r="K279" s="71">
        <f>'4. Vehículos y maquinaria'!M52</f>
        <v>0</v>
      </c>
      <c r="L279" s="71">
        <f>'4. Vehículos y maquinaria'!N52</f>
        <v>0</v>
      </c>
      <c r="M279" s="72" t="str">
        <f t="shared" si="20"/>
        <v/>
      </c>
      <c r="N279" s="72" t="str">
        <f t="shared" si="16"/>
        <v/>
      </c>
      <c r="O279" s="72" t="str">
        <f t="shared" si="17"/>
        <v/>
      </c>
      <c r="P279" s="73" t="str">
        <f t="shared" si="18"/>
        <v/>
      </c>
      <c r="BB279" s="27"/>
    </row>
    <row r="280" spans="1:58" ht="18" customHeight="1" x14ac:dyDescent="0.25">
      <c r="C280" s="70" t="str">
        <f>IF(ISTEXT('4. Vehículos y maquinaria'!E53),'4. Vehículos y maquinaria'!E53,"")</f>
        <v/>
      </c>
      <c r="D280" s="70">
        <f>'4. Vehículos y maquinaria'!F53</f>
        <v>0</v>
      </c>
      <c r="E280" s="70">
        <f>'4. Vehículos y maquinaria'!G53</f>
        <v>0</v>
      </c>
      <c r="F280" s="71">
        <f>'4. Vehículos y maquinaria'!H53</f>
        <v>0</v>
      </c>
      <c r="G280" s="71" t="str">
        <f t="shared" si="19"/>
        <v/>
      </c>
      <c r="H280" s="71" t="str">
        <f t="shared" si="15"/>
        <v/>
      </c>
      <c r="I280" s="71" t="str">
        <f t="shared" si="15"/>
        <v/>
      </c>
      <c r="J280" s="71">
        <f>'4. Vehículos y maquinaria'!L53</f>
        <v>0</v>
      </c>
      <c r="K280" s="71">
        <f>'4. Vehículos y maquinaria'!M53</f>
        <v>0</v>
      </c>
      <c r="L280" s="71">
        <f>'4. Vehículos y maquinaria'!N53</f>
        <v>0</v>
      </c>
      <c r="M280" s="72" t="str">
        <f t="shared" si="20"/>
        <v/>
      </c>
      <c r="N280" s="72" t="str">
        <f t="shared" si="16"/>
        <v/>
      </c>
      <c r="O280" s="72" t="str">
        <f t="shared" si="17"/>
        <v/>
      </c>
      <c r="P280" s="73" t="str">
        <f t="shared" si="18"/>
        <v/>
      </c>
      <c r="BB280" s="27"/>
    </row>
    <row r="281" spans="1:58" ht="18" customHeight="1" x14ac:dyDescent="0.25">
      <c r="C281" s="70" t="str">
        <f>IF(ISTEXT('4. Vehículos y maquinaria'!E54),'4. Vehículos y maquinaria'!E54,"")</f>
        <v/>
      </c>
      <c r="D281" s="70">
        <f>'4. Vehículos y maquinaria'!F54</f>
        <v>0</v>
      </c>
      <c r="E281" s="70">
        <f>'4. Vehículos y maquinaria'!G54</f>
        <v>0</v>
      </c>
      <c r="F281" s="71">
        <f>'4. Vehículos y maquinaria'!H54</f>
        <v>0</v>
      </c>
      <c r="G281" s="71" t="str">
        <f t="shared" si="19"/>
        <v/>
      </c>
      <c r="H281" s="71" t="str">
        <f t="shared" si="15"/>
        <v/>
      </c>
      <c r="I281" s="71" t="str">
        <f t="shared" si="15"/>
        <v/>
      </c>
      <c r="J281" s="71">
        <f>'4. Vehículos y maquinaria'!L54</f>
        <v>0</v>
      </c>
      <c r="K281" s="71">
        <f>'4. Vehículos y maquinaria'!M54</f>
        <v>0</v>
      </c>
      <c r="L281" s="71">
        <f>'4. Vehículos y maquinaria'!N54</f>
        <v>0</v>
      </c>
      <c r="M281" s="72" t="str">
        <f t="shared" si="20"/>
        <v/>
      </c>
      <c r="N281" s="72" t="str">
        <f t="shared" si="16"/>
        <v/>
      </c>
      <c r="O281" s="72" t="str">
        <f t="shared" si="17"/>
        <v/>
      </c>
      <c r="P281" s="73" t="str">
        <f t="shared" si="18"/>
        <v/>
      </c>
      <c r="BB281" s="27"/>
    </row>
    <row r="282" spans="1:58" ht="18" customHeight="1" x14ac:dyDescent="0.25">
      <c r="C282" s="70" t="str">
        <f>IF(ISTEXT('4. Vehículos y maquinaria'!E55),'4. Vehículos y maquinaria'!E55,"")</f>
        <v/>
      </c>
      <c r="D282" s="70">
        <f>'4. Vehículos y maquinaria'!F55</f>
        <v>0</v>
      </c>
      <c r="E282" s="70">
        <f>'4. Vehículos y maquinaria'!G55</f>
        <v>0</v>
      </c>
      <c r="F282" s="71">
        <f>'4. Vehículos y maquinaria'!H55</f>
        <v>0</v>
      </c>
      <c r="G282" s="71" t="str">
        <f t="shared" si="19"/>
        <v/>
      </c>
      <c r="H282" s="71" t="str">
        <f t="shared" si="15"/>
        <v/>
      </c>
      <c r="I282" s="71" t="str">
        <f t="shared" si="15"/>
        <v/>
      </c>
      <c r="J282" s="71">
        <f>'4. Vehículos y maquinaria'!L55</f>
        <v>0</v>
      </c>
      <c r="K282" s="71">
        <f>'4. Vehículos y maquinaria'!M55</f>
        <v>0</v>
      </c>
      <c r="L282" s="71">
        <f>'4. Vehículos y maquinaria'!N55</f>
        <v>0</v>
      </c>
      <c r="M282" s="72" t="str">
        <f t="shared" si="20"/>
        <v/>
      </c>
      <c r="N282" s="72" t="str">
        <f t="shared" si="16"/>
        <v/>
      </c>
      <c r="O282" s="72" t="str">
        <f t="shared" si="17"/>
        <v/>
      </c>
      <c r="P282" s="73" t="str">
        <f t="shared" si="18"/>
        <v/>
      </c>
    </row>
    <row r="283" spans="1:58" ht="18" customHeight="1" x14ac:dyDescent="0.25">
      <c r="C283" s="70" t="str">
        <f>IF(ISTEXT('4. Vehículos y maquinaria'!E56),'4. Vehículos y maquinaria'!E56,"")</f>
        <v/>
      </c>
      <c r="D283" s="70">
        <f>'4. Vehículos y maquinaria'!F56</f>
        <v>0</v>
      </c>
      <c r="E283" s="70">
        <f>'4. Vehículos y maquinaria'!G56</f>
        <v>0</v>
      </c>
      <c r="F283" s="71">
        <f>'4. Vehículos y maquinaria'!H56</f>
        <v>0</v>
      </c>
      <c r="G283" s="71" t="str">
        <f t="shared" si="19"/>
        <v/>
      </c>
      <c r="H283" s="71" t="str">
        <f t="shared" si="19"/>
        <v/>
      </c>
      <c r="I283" s="71" t="str">
        <f t="shared" si="19"/>
        <v/>
      </c>
      <c r="J283" s="71">
        <f>'4. Vehículos y maquinaria'!L56</f>
        <v>0</v>
      </c>
      <c r="K283" s="71">
        <f>'4. Vehículos y maquinaria'!M56</f>
        <v>0</v>
      </c>
      <c r="L283" s="71">
        <f>'4. Vehículos y maquinaria'!N56</f>
        <v>0</v>
      </c>
      <c r="M283" s="72" t="str">
        <f t="shared" si="20"/>
        <v/>
      </c>
      <c r="N283" s="72" t="str">
        <f t="shared" si="16"/>
        <v/>
      </c>
      <c r="O283" s="72" t="str">
        <f t="shared" si="17"/>
        <v/>
      </c>
      <c r="P283" s="73" t="str">
        <f t="shared" si="18"/>
        <v/>
      </c>
    </row>
    <row r="284" spans="1:58" ht="18" customHeight="1" x14ac:dyDescent="0.25">
      <c r="C284" s="70" t="str">
        <f>IF(ISTEXT('4. Vehículos y maquinaria'!E57),'4. Vehículos y maquinaria'!E57,"")</f>
        <v/>
      </c>
      <c r="D284" s="70">
        <f>'4. Vehículos y maquinaria'!F57</f>
        <v>0</v>
      </c>
      <c r="E284" s="70">
        <f>'4. Vehículos y maquinaria'!G57</f>
        <v>0</v>
      </c>
      <c r="F284" s="71">
        <f>'4. Vehículos y maquinaria'!H57</f>
        <v>0</v>
      </c>
      <c r="G284" s="71" t="str">
        <f t="shared" si="19"/>
        <v/>
      </c>
      <c r="H284" s="71" t="str">
        <f t="shared" si="19"/>
        <v/>
      </c>
      <c r="I284" s="71" t="str">
        <f t="shared" si="19"/>
        <v/>
      </c>
      <c r="J284" s="71">
        <f>'4. Vehículos y maquinaria'!L57</f>
        <v>0</v>
      </c>
      <c r="K284" s="71">
        <f>'4. Vehículos y maquinaria'!M57</f>
        <v>0</v>
      </c>
      <c r="L284" s="71">
        <f>'4. Vehículos y maquinaria'!N57</f>
        <v>0</v>
      </c>
      <c r="M284" s="72" t="str">
        <f t="shared" si="20"/>
        <v/>
      </c>
      <c r="N284" s="72" t="str">
        <f t="shared" si="16"/>
        <v/>
      </c>
      <c r="O284" s="72" t="str">
        <f t="shared" si="17"/>
        <v/>
      </c>
      <c r="P284" s="73" t="str">
        <f t="shared" si="18"/>
        <v/>
      </c>
    </row>
    <row r="285" spans="1:58" ht="18" customHeight="1" x14ac:dyDescent="0.25">
      <c r="C285" s="70" t="str">
        <f>IF(ISTEXT('4. Vehículos y maquinaria'!E58),'4. Vehículos y maquinaria'!E58,"")</f>
        <v/>
      </c>
      <c r="D285" s="70">
        <f>'4. Vehículos y maquinaria'!F58</f>
        <v>0</v>
      </c>
      <c r="E285" s="70">
        <f>'4. Vehículos y maquinaria'!G58</f>
        <v>0</v>
      </c>
      <c r="F285" s="71">
        <f>'4. Vehículos y maquinaria'!H58</f>
        <v>0</v>
      </c>
      <c r="G285" s="71" t="str">
        <f t="shared" si="19"/>
        <v/>
      </c>
      <c r="H285" s="71" t="str">
        <f t="shared" si="19"/>
        <v/>
      </c>
      <c r="I285" s="71" t="str">
        <f t="shared" si="19"/>
        <v/>
      </c>
      <c r="J285" s="71">
        <f>'4. Vehículos y maquinaria'!L58</f>
        <v>0</v>
      </c>
      <c r="K285" s="71">
        <f>'4. Vehículos y maquinaria'!M58</f>
        <v>0</v>
      </c>
      <c r="L285" s="71">
        <f>'4. Vehículos y maquinaria'!N58</f>
        <v>0</v>
      </c>
      <c r="M285" s="72" t="str">
        <f t="shared" si="20"/>
        <v/>
      </c>
      <c r="N285" s="72" t="str">
        <f t="shared" si="16"/>
        <v/>
      </c>
      <c r="O285" s="72" t="str">
        <f t="shared" si="17"/>
        <v/>
      </c>
      <c r="P285" s="73" t="str">
        <f t="shared" si="18"/>
        <v/>
      </c>
    </row>
    <row r="286" spans="1:58" ht="18" customHeight="1" x14ac:dyDescent="0.25">
      <c r="C286" s="70" t="str">
        <f>IF(ISTEXT('4. Vehículos y maquinaria'!E59),'4. Vehículos y maquinaria'!E59,"")</f>
        <v/>
      </c>
      <c r="D286" s="70">
        <f>'4. Vehículos y maquinaria'!F59</f>
        <v>0</v>
      </c>
      <c r="E286" s="70">
        <f>'4. Vehículos y maquinaria'!G59</f>
        <v>0</v>
      </c>
      <c r="F286" s="71">
        <f>'4. Vehículos y maquinaria'!H59</f>
        <v>0</v>
      </c>
      <c r="G286" s="71" t="str">
        <f t="shared" si="19"/>
        <v/>
      </c>
      <c r="H286" s="71" t="str">
        <f t="shared" si="19"/>
        <v/>
      </c>
      <c r="I286" s="71" t="str">
        <f>IF($E286="Otro (ud)","-",IFERROR(INDEX($F$179:$BA$219,MATCH($E286&amp;$D286,$E$179:$E$219,0),MATCH($D$8&amp;I$265,$F$178:$BA$178,0)),""))</f>
        <v/>
      </c>
      <c r="J286" s="71">
        <f>'4. Vehículos y maquinaria'!L59</f>
        <v>0</v>
      </c>
      <c r="K286" s="71">
        <f>'4. Vehículos y maquinaria'!M59</f>
        <v>0</v>
      </c>
      <c r="L286" s="71">
        <f>'4. Vehículos y maquinaria'!N59</f>
        <v>0</v>
      </c>
      <c r="M286" s="72" t="str">
        <f t="shared" si="20"/>
        <v/>
      </c>
      <c r="N286" s="72" t="str">
        <f t="shared" si="16"/>
        <v/>
      </c>
      <c r="O286" s="72" t="str">
        <f t="shared" si="17"/>
        <v/>
      </c>
      <c r="P286" s="73" t="str">
        <f t="shared" si="18"/>
        <v/>
      </c>
    </row>
    <row r="287" spans="1:58" ht="18" customHeight="1" x14ac:dyDescent="0.25">
      <c r="D287" s="27"/>
      <c r="E287" s="27"/>
      <c r="F287" s="27"/>
      <c r="M287" s="195">
        <f>SUM(M267:M286)</f>
        <v>0</v>
      </c>
      <c r="N287" s="195">
        <f>SUM(N267:N286)</f>
        <v>0</v>
      </c>
      <c r="O287" s="195">
        <f>SUM(O267:O286)</f>
        <v>0</v>
      </c>
      <c r="P287" s="196">
        <f>SUM(P267:P286)</f>
        <v>0</v>
      </c>
    </row>
    <row r="288" spans="1:58" ht="18" customHeight="1" x14ac:dyDescent="0.25">
      <c r="D288" s="27"/>
      <c r="E288" s="27"/>
      <c r="F288" s="27"/>
      <c r="M288" s="365"/>
      <c r="N288" s="365"/>
      <c r="O288" s="365"/>
      <c r="P288" s="365"/>
    </row>
    <row r="289" spans="1:53" ht="18" customHeight="1" x14ac:dyDescent="0.25">
      <c r="C289" s="143" t="s">
        <v>1463</v>
      </c>
      <c r="D289" s="27" t="s">
        <v>1464</v>
      </c>
      <c r="E289" s="27"/>
      <c r="I289" s="764">
        <v>1</v>
      </c>
      <c r="J289" s="764">
        <v>2</v>
      </c>
      <c r="K289" s="764">
        <v>3</v>
      </c>
      <c r="L289" s="764">
        <v>4</v>
      </c>
      <c r="M289" s="100"/>
      <c r="N289" s="100"/>
      <c r="O289" s="100"/>
    </row>
    <row r="290" spans="1:53" ht="18" customHeight="1" x14ac:dyDescent="0.25">
      <c r="C290" s="143"/>
      <c r="D290" s="27"/>
      <c r="E290" s="28" t="s">
        <v>848</v>
      </c>
      <c r="I290" s="765" t="str">
        <f t="shared" ref="I290:L290" si="21">"Comb_VehA2_"&amp;I289&amp;"_"&amp;I287</f>
        <v>Comb_VehA2_1_</v>
      </c>
      <c r="J290" s="765" t="str">
        <f t="shared" si="21"/>
        <v>Comb_VehA2_2_</v>
      </c>
      <c r="K290" s="765" t="str">
        <f t="shared" si="21"/>
        <v>Comb_VehA2_3_</v>
      </c>
      <c r="L290" s="765" t="str">
        <f t="shared" si="21"/>
        <v>Comb_VehA2_4_</v>
      </c>
      <c r="M290" s="100"/>
      <c r="N290" s="100"/>
      <c r="O290" s="100"/>
    </row>
    <row r="291" spans="1:53" ht="18" customHeight="1" x14ac:dyDescent="0.25">
      <c r="D291" s="184" t="s">
        <v>839</v>
      </c>
      <c r="E291" s="184" t="s">
        <v>840</v>
      </c>
      <c r="F291" s="184" t="s">
        <v>841</v>
      </c>
      <c r="G291" s="184" t="s">
        <v>842</v>
      </c>
      <c r="I291" s="740" t="s">
        <v>1449</v>
      </c>
      <c r="J291" s="738" t="s">
        <v>1449</v>
      </c>
      <c r="K291" s="738" t="s">
        <v>1449</v>
      </c>
      <c r="L291" s="740" t="s">
        <v>1449</v>
      </c>
    </row>
    <row r="292" spans="1:53" ht="18" customHeight="1" x14ac:dyDescent="0.25">
      <c r="B292" s="26" t="s">
        <v>861</v>
      </c>
      <c r="C292" s="134" t="s">
        <v>820</v>
      </c>
      <c r="D292" s="185">
        <f>M378</f>
        <v>0</v>
      </c>
      <c r="E292" s="185">
        <f t="shared" ref="E292:G292" si="22">N378</f>
        <v>0</v>
      </c>
      <c r="F292" s="185">
        <f t="shared" si="22"/>
        <v>0</v>
      </c>
      <c r="G292" s="185">
        <f t="shared" si="22"/>
        <v>0</v>
      </c>
      <c r="I292" s="766" t="s">
        <v>1448</v>
      </c>
      <c r="J292" s="767" t="s">
        <v>1448</v>
      </c>
      <c r="K292" s="767" t="s">
        <v>1448</v>
      </c>
      <c r="L292" s="742" t="s">
        <v>643</v>
      </c>
      <c r="Q292" s="26"/>
      <c r="R292" s="27"/>
      <c r="AG292" s="26"/>
      <c r="AH292" s="27"/>
    </row>
    <row r="293" spans="1:53" ht="18" customHeight="1" x14ac:dyDescent="0.25">
      <c r="A293" s="106"/>
      <c r="B293" s="90"/>
      <c r="C293" s="87"/>
      <c r="D293" s="87"/>
      <c r="E293" s="87"/>
      <c r="F293" s="87"/>
      <c r="G293" s="183">
        <f>D292+E292*$H$13/1000+F292*$H$14/1000</f>
        <v>0</v>
      </c>
      <c r="H293" s="87"/>
      <c r="I293" s="768" t="s">
        <v>1451</v>
      </c>
      <c r="J293" s="743" t="s">
        <v>643</v>
      </c>
      <c r="K293" s="769" t="s">
        <v>1451</v>
      </c>
      <c r="M293" s="89"/>
      <c r="N293" s="89"/>
      <c r="O293" s="89"/>
      <c r="P293" s="87"/>
      <c r="Q293" s="87"/>
      <c r="R293" s="87"/>
      <c r="S293" s="87"/>
      <c r="T293" s="87"/>
      <c r="U293" s="87"/>
      <c r="V293" s="89"/>
      <c r="W293" s="89"/>
      <c r="X293" s="89"/>
      <c r="Y293" s="89"/>
      <c r="Z293" s="89"/>
      <c r="AA293" s="89"/>
      <c r="AB293" s="87"/>
      <c r="AC293" s="87"/>
      <c r="AD293" s="87"/>
      <c r="AE293" s="87"/>
      <c r="AF293" s="87"/>
      <c r="AG293" s="87"/>
      <c r="AH293" s="89"/>
      <c r="AI293" s="89"/>
      <c r="AJ293" s="89"/>
      <c r="AK293" s="89"/>
      <c r="AL293" s="89"/>
      <c r="AM293" s="89"/>
      <c r="AN293" s="87"/>
      <c r="AO293" s="87"/>
      <c r="AP293" s="87"/>
      <c r="AQ293" s="87"/>
      <c r="AR293" s="87"/>
      <c r="AS293" s="87"/>
      <c r="AT293" s="89"/>
      <c r="AU293" s="89"/>
      <c r="AV293" s="89"/>
      <c r="AW293" s="89"/>
      <c r="AX293" s="89"/>
      <c r="AY293" s="89"/>
      <c r="AZ293" s="87"/>
      <c r="BA293" s="87"/>
    </row>
    <row r="294" spans="1:53" ht="18" customHeight="1" x14ac:dyDescent="0.25">
      <c r="B294" s="11"/>
      <c r="C294" s="11"/>
      <c r="D294" s="11"/>
      <c r="E294" s="11"/>
      <c r="I294" s="768" t="s">
        <v>1450</v>
      </c>
      <c r="K294" s="743" t="s">
        <v>643</v>
      </c>
      <c r="Q294" s="26"/>
      <c r="R294" s="27"/>
      <c r="AG294" s="26"/>
      <c r="AH294" s="27"/>
    </row>
    <row r="295" spans="1:53" ht="18" customHeight="1" x14ac:dyDescent="0.25">
      <c r="C295" s="11"/>
      <c r="D295" s="11"/>
      <c r="E295" s="11"/>
      <c r="I295" s="743" t="s">
        <v>643</v>
      </c>
      <c r="L295" s="93"/>
      <c r="M295" s="100"/>
      <c r="N295" s="100"/>
      <c r="O295" s="100"/>
    </row>
    <row r="296" spans="1:53" ht="18" customHeight="1" x14ac:dyDescent="0.25">
      <c r="C296" s="11"/>
      <c r="D296" s="11"/>
      <c r="E296" s="11"/>
      <c r="L296" s="100"/>
      <c r="M296" s="100"/>
      <c r="N296" s="100"/>
      <c r="O296" s="100"/>
    </row>
    <row r="297" spans="1:53" ht="18" customHeight="1" x14ac:dyDescent="0.25">
      <c r="C297" s="11"/>
      <c r="D297" s="11"/>
      <c r="E297" s="11"/>
      <c r="L297" s="100"/>
      <c r="M297" s="100"/>
      <c r="N297" s="100"/>
      <c r="O297" s="100"/>
    </row>
    <row r="298" spans="1:53" ht="18" customHeight="1" x14ac:dyDescent="0.25">
      <c r="C298" s="11"/>
      <c r="D298" s="11"/>
      <c r="E298" s="11"/>
      <c r="L298" s="100"/>
      <c r="M298" s="100"/>
      <c r="N298" s="100"/>
      <c r="O298" s="100"/>
    </row>
    <row r="299" spans="1:53" ht="18" customHeight="1" x14ac:dyDescent="0.25">
      <c r="C299" s="11"/>
      <c r="D299" s="11"/>
      <c r="F299" s="717">
        <v>2007</v>
      </c>
      <c r="G299" s="717">
        <v>2007</v>
      </c>
      <c r="H299" s="717">
        <v>2007</v>
      </c>
      <c r="I299" s="717">
        <v>2008</v>
      </c>
      <c r="J299" s="717">
        <v>2008</v>
      </c>
      <c r="K299" s="717">
        <v>2008</v>
      </c>
      <c r="L299" s="717">
        <v>2009</v>
      </c>
      <c r="M299" s="717">
        <v>2009</v>
      </c>
      <c r="N299" s="717">
        <v>2009</v>
      </c>
      <c r="O299" s="717">
        <v>2010</v>
      </c>
      <c r="P299" s="717">
        <v>2010</v>
      </c>
      <c r="Q299" s="717">
        <v>2010</v>
      </c>
      <c r="R299" s="717">
        <v>2011</v>
      </c>
      <c r="S299" s="717">
        <v>2011</v>
      </c>
      <c r="T299" s="717">
        <v>2011</v>
      </c>
      <c r="U299" s="717">
        <v>2012</v>
      </c>
      <c r="V299" s="717">
        <v>2012</v>
      </c>
      <c r="W299" s="717">
        <v>2012</v>
      </c>
      <c r="X299" s="717">
        <v>2013</v>
      </c>
      <c r="Y299" s="717">
        <v>2013</v>
      </c>
      <c r="Z299" s="717">
        <v>2013</v>
      </c>
      <c r="AA299" s="717">
        <v>2014</v>
      </c>
      <c r="AB299" s="717">
        <v>2014</v>
      </c>
      <c r="AC299" s="717">
        <v>2014</v>
      </c>
      <c r="AD299" s="717">
        <v>2015</v>
      </c>
      <c r="AE299" s="717">
        <v>2015</v>
      </c>
      <c r="AF299" s="717">
        <v>2015</v>
      </c>
      <c r="AG299" s="717">
        <v>2016</v>
      </c>
      <c r="AH299" s="717">
        <v>2016</v>
      </c>
      <c r="AI299" s="717">
        <v>2016</v>
      </c>
      <c r="AJ299" s="717">
        <v>2017</v>
      </c>
      <c r="AK299" s="717">
        <v>2017</v>
      </c>
      <c r="AL299" s="717">
        <v>2017</v>
      </c>
      <c r="AM299" s="717">
        <v>2018</v>
      </c>
      <c r="AN299" s="717">
        <v>2018</v>
      </c>
      <c r="AO299" s="717">
        <v>2018</v>
      </c>
      <c r="AP299" s="717">
        <v>2019</v>
      </c>
      <c r="AQ299" s="717">
        <v>2019</v>
      </c>
      <c r="AR299" s="717">
        <v>2019</v>
      </c>
      <c r="AS299" s="717">
        <v>2020</v>
      </c>
      <c r="AT299" s="717">
        <v>2020</v>
      </c>
      <c r="AU299" s="717">
        <v>2020</v>
      </c>
      <c r="AV299" s="717">
        <v>2021</v>
      </c>
      <c r="AW299" s="717">
        <v>2021</v>
      </c>
      <c r="AX299" s="717">
        <v>2021</v>
      </c>
      <c r="AY299" s="717">
        <v>2022</v>
      </c>
      <c r="AZ299" s="717">
        <v>2022</v>
      </c>
      <c r="BA299" s="717">
        <v>2022</v>
      </c>
    </row>
    <row r="300" spans="1:53" ht="18" customHeight="1" x14ac:dyDescent="0.25">
      <c r="C300" s="11"/>
      <c r="D300" s="11"/>
      <c r="F300" s="717" t="s">
        <v>1465</v>
      </c>
      <c r="G300" s="717" t="s">
        <v>1466</v>
      </c>
      <c r="H300" s="717" t="s">
        <v>1467</v>
      </c>
      <c r="I300" s="717" t="s">
        <v>1465</v>
      </c>
      <c r="J300" s="717" t="s">
        <v>1466</v>
      </c>
      <c r="K300" s="717" t="s">
        <v>1467</v>
      </c>
      <c r="L300" s="717" t="s">
        <v>1465</v>
      </c>
      <c r="M300" s="717" t="s">
        <v>1466</v>
      </c>
      <c r="N300" s="717" t="s">
        <v>1467</v>
      </c>
      <c r="O300" s="717" t="s">
        <v>1465</v>
      </c>
      <c r="P300" s="717" t="s">
        <v>1466</v>
      </c>
      <c r="Q300" s="717" t="s">
        <v>1467</v>
      </c>
      <c r="R300" s="717" t="s">
        <v>1465</v>
      </c>
      <c r="S300" s="717" t="s">
        <v>1466</v>
      </c>
      <c r="T300" s="717" t="s">
        <v>1467</v>
      </c>
      <c r="U300" s="717" t="s">
        <v>1465</v>
      </c>
      <c r="V300" s="717" t="s">
        <v>1466</v>
      </c>
      <c r="W300" s="717" t="s">
        <v>1467</v>
      </c>
      <c r="X300" s="717" t="s">
        <v>1465</v>
      </c>
      <c r="Y300" s="717" t="s">
        <v>1466</v>
      </c>
      <c r="Z300" s="717" t="s">
        <v>1467</v>
      </c>
      <c r="AA300" s="717" t="s">
        <v>1465</v>
      </c>
      <c r="AB300" s="717" t="s">
        <v>1466</v>
      </c>
      <c r="AC300" s="717" t="s">
        <v>1467</v>
      </c>
      <c r="AD300" s="717" t="s">
        <v>1465</v>
      </c>
      <c r="AE300" s="717" t="s">
        <v>1466</v>
      </c>
      <c r="AF300" s="717" t="s">
        <v>1467</v>
      </c>
      <c r="AG300" s="717" t="s">
        <v>1465</v>
      </c>
      <c r="AH300" s="717" t="s">
        <v>1466</v>
      </c>
      <c r="AI300" s="717" t="s">
        <v>1467</v>
      </c>
      <c r="AJ300" s="717" t="s">
        <v>1465</v>
      </c>
      <c r="AK300" s="717" t="s">
        <v>1466</v>
      </c>
      <c r="AL300" s="717" t="s">
        <v>1467</v>
      </c>
      <c r="AM300" s="717" t="s">
        <v>1465</v>
      </c>
      <c r="AN300" s="717" t="s">
        <v>1466</v>
      </c>
      <c r="AO300" s="717" t="s">
        <v>1467</v>
      </c>
      <c r="AP300" s="717" t="s">
        <v>1465</v>
      </c>
      <c r="AQ300" s="717" t="s">
        <v>1466</v>
      </c>
      <c r="AR300" s="717" t="s">
        <v>1467</v>
      </c>
      <c r="AS300" s="717" t="s">
        <v>1465</v>
      </c>
      <c r="AT300" s="717" t="s">
        <v>1466</v>
      </c>
      <c r="AU300" s="717" t="s">
        <v>1467</v>
      </c>
      <c r="AV300" s="717" t="s">
        <v>1465</v>
      </c>
      <c r="AW300" s="717" t="s">
        <v>1466</v>
      </c>
      <c r="AX300" s="717" t="s">
        <v>1467</v>
      </c>
      <c r="AY300" s="717" t="s">
        <v>1465</v>
      </c>
      <c r="AZ300" s="717" t="s">
        <v>1466</v>
      </c>
      <c r="BA300" s="717" t="s">
        <v>1467</v>
      </c>
    </row>
    <row r="301" spans="1:53" ht="18" customHeight="1" x14ac:dyDescent="0.25">
      <c r="C301" s="11"/>
      <c r="D301" s="11"/>
      <c r="F301" s="718" t="str">
        <f>F299&amp;F300</f>
        <v>2007CO2 (kg/km)</v>
      </c>
      <c r="G301" s="718" t="str">
        <f t="shared" ref="G301:BA301" si="23">G299&amp;G300</f>
        <v>2007CH4 (g/km)</v>
      </c>
      <c r="H301" s="718" t="str">
        <f t="shared" si="23"/>
        <v>2007N2O (g/km)</v>
      </c>
      <c r="I301" s="718" t="str">
        <f t="shared" si="23"/>
        <v>2008CO2 (kg/km)</v>
      </c>
      <c r="J301" s="718" t="str">
        <f t="shared" si="23"/>
        <v>2008CH4 (g/km)</v>
      </c>
      <c r="K301" s="718" t="str">
        <f t="shared" si="23"/>
        <v>2008N2O (g/km)</v>
      </c>
      <c r="L301" s="718" t="str">
        <f t="shared" si="23"/>
        <v>2009CO2 (kg/km)</v>
      </c>
      <c r="M301" s="718" t="str">
        <f t="shared" si="23"/>
        <v>2009CH4 (g/km)</v>
      </c>
      <c r="N301" s="718" t="str">
        <f t="shared" si="23"/>
        <v>2009N2O (g/km)</v>
      </c>
      <c r="O301" s="718" t="str">
        <f t="shared" si="23"/>
        <v>2010CO2 (kg/km)</v>
      </c>
      <c r="P301" s="718" t="str">
        <f t="shared" si="23"/>
        <v>2010CH4 (g/km)</v>
      </c>
      <c r="Q301" s="718" t="str">
        <f t="shared" si="23"/>
        <v>2010N2O (g/km)</v>
      </c>
      <c r="R301" s="718" t="str">
        <f t="shared" si="23"/>
        <v>2011CO2 (kg/km)</v>
      </c>
      <c r="S301" s="718" t="str">
        <f t="shared" si="23"/>
        <v>2011CH4 (g/km)</v>
      </c>
      <c r="T301" s="718" t="str">
        <f t="shared" si="23"/>
        <v>2011N2O (g/km)</v>
      </c>
      <c r="U301" s="718" t="str">
        <f t="shared" si="23"/>
        <v>2012CO2 (kg/km)</v>
      </c>
      <c r="V301" s="718" t="str">
        <f t="shared" si="23"/>
        <v>2012CH4 (g/km)</v>
      </c>
      <c r="W301" s="718" t="str">
        <f t="shared" si="23"/>
        <v>2012N2O (g/km)</v>
      </c>
      <c r="X301" s="718" t="str">
        <f t="shared" si="23"/>
        <v>2013CO2 (kg/km)</v>
      </c>
      <c r="Y301" s="718" t="str">
        <f t="shared" si="23"/>
        <v>2013CH4 (g/km)</v>
      </c>
      <c r="Z301" s="718" t="str">
        <f t="shared" si="23"/>
        <v>2013N2O (g/km)</v>
      </c>
      <c r="AA301" s="718" t="str">
        <f t="shared" si="23"/>
        <v>2014CO2 (kg/km)</v>
      </c>
      <c r="AB301" s="718" t="str">
        <f t="shared" si="23"/>
        <v>2014CH4 (g/km)</v>
      </c>
      <c r="AC301" s="718" t="str">
        <f t="shared" si="23"/>
        <v>2014N2O (g/km)</v>
      </c>
      <c r="AD301" s="718" t="str">
        <f t="shared" si="23"/>
        <v>2015CO2 (kg/km)</v>
      </c>
      <c r="AE301" s="718" t="str">
        <f t="shared" si="23"/>
        <v>2015CH4 (g/km)</v>
      </c>
      <c r="AF301" s="718" t="str">
        <f t="shared" si="23"/>
        <v>2015N2O (g/km)</v>
      </c>
      <c r="AG301" s="718" t="str">
        <f t="shared" si="23"/>
        <v>2016CO2 (kg/km)</v>
      </c>
      <c r="AH301" s="718" t="str">
        <f t="shared" si="23"/>
        <v>2016CH4 (g/km)</v>
      </c>
      <c r="AI301" s="718" t="str">
        <f t="shared" si="23"/>
        <v>2016N2O (g/km)</v>
      </c>
      <c r="AJ301" s="718" t="str">
        <f t="shared" si="23"/>
        <v>2017CO2 (kg/km)</v>
      </c>
      <c r="AK301" s="718" t="str">
        <f t="shared" si="23"/>
        <v>2017CH4 (g/km)</v>
      </c>
      <c r="AL301" s="718" t="str">
        <f t="shared" si="23"/>
        <v>2017N2O (g/km)</v>
      </c>
      <c r="AM301" s="718" t="str">
        <f t="shared" si="23"/>
        <v>2018CO2 (kg/km)</v>
      </c>
      <c r="AN301" s="718" t="str">
        <f t="shared" si="23"/>
        <v>2018CH4 (g/km)</v>
      </c>
      <c r="AO301" s="718" t="str">
        <f t="shared" si="23"/>
        <v>2018N2O (g/km)</v>
      </c>
      <c r="AP301" s="718" t="str">
        <f t="shared" si="23"/>
        <v>2019CO2 (kg/km)</v>
      </c>
      <c r="AQ301" s="718" t="str">
        <f t="shared" si="23"/>
        <v>2019CH4 (g/km)</v>
      </c>
      <c r="AR301" s="718" t="str">
        <f t="shared" si="23"/>
        <v>2019N2O (g/km)</v>
      </c>
      <c r="AS301" s="718" t="str">
        <f t="shared" si="23"/>
        <v>2020CO2 (kg/km)</v>
      </c>
      <c r="AT301" s="718" t="str">
        <f t="shared" si="23"/>
        <v>2020CH4 (g/km)</v>
      </c>
      <c r="AU301" s="718" t="str">
        <f t="shared" si="23"/>
        <v>2020N2O (g/km)</v>
      </c>
      <c r="AV301" s="718" t="str">
        <f t="shared" si="23"/>
        <v>2021CO2 (kg/km)</v>
      </c>
      <c r="AW301" s="718" t="str">
        <f t="shared" si="23"/>
        <v>2021CH4 (g/km)</v>
      </c>
      <c r="AX301" s="718" t="str">
        <f t="shared" si="23"/>
        <v>2021N2O (g/km)</v>
      </c>
      <c r="AY301" s="718" t="str">
        <f t="shared" si="23"/>
        <v>2022CO2 (kg/km)</v>
      </c>
      <c r="AZ301" s="718" t="str">
        <f t="shared" si="23"/>
        <v>2022CH4 (g/km)</v>
      </c>
      <c r="BA301" s="718" t="str">
        <f t="shared" si="23"/>
        <v>2022N2O (g/km)</v>
      </c>
    </row>
    <row r="302" spans="1:53" ht="18" customHeight="1" x14ac:dyDescent="0.25">
      <c r="C302" s="11"/>
      <c r="D302" s="11"/>
      <c r="E302" s="770" t="s">
        <v>1468</v>
      </c>
      <c r="F302" s="771">
        <v>0.17399999999999999</v>
      </c>
      <c r="G302" s="771">
        <v>1E-3</v>
      </c>
      <c r="H302" s="771">
        <v>7.0000000000000001E-3</v>
      </c>
      <c r="I302" s="771">
        <v>0.17299999999999999</v>
      </c>
      <c r="J302" s="771">
        <v>1E-3</v>
      </c>
      <c r="K302" s="771">
        <v>7.0000000000000001E-3</v>
      </c>
      <c r="L302" s="771">
        <v>0.17100000000000001</v>
      </c>
      <c r="M302" s="771">
        <v>1E-3</v>
      </c>
      <c r="N302" s="771">
        <v>7.0000000000000001E-3</v>
      </c>
      <c r="O302" s="771">
        <v>0.16700000000000001</v>
      </c>
      <c r="P302" s="771">
        <v>1E-3</v>
      </c>
      <c r="Q302" s="771">
        <v>7.0000000000000001E-3</v>
      </c>
      <c r="R302" s="771">
        <v>0.16500000000000001</v>
      </c>
      <c r="S302" s="771">
        <v>1E-3</v>
      </c>
      <c r="T302" s="771">
        <v>7.0000000000000001E-3</v>
      </c>
      <c r="U302" s="771">
        <v>0.16200000000000001</v>
      </c>
      <c r="V302" s="771">
        <v>1E-3</v>
      </c>
      <c r="W302" s="771">
        <v>7.0000000000000001E-3</v>
      </c>
      <c r="X302" s="771">
        <v>0.158</v>
      </c>
      <c r="Y302" s="771">
        <v>1E-3</v>
      </c>
      <c r="Z302" s="771">
        <v>7.0000000000000001E-3</v>
      </c>
      <c r="AA302" s="771">
        <v>0.16800000000000001</v>
      </c>
      <c r="AB302" s="771">
        <v>1E-3</v>
      </c>
      <c r="AC302" s="771">
        <v>7.0000000000000001E-3</v>
      </c>
      <c r="AD302" s="771">
        <v>0.16600000000000001</v>
      </c>
      <c r="AE302" s="771">
        <v>1E-3</v>
      </c>
      <c r="AF302" s="771">
        <v>7.0000000000000001E-3</v>
      </c>
      <c r="AG302" s="771">
        <v>0.16600000000000001</v>
      </c>
      <c r="AH302" s="771">
        <v>1E-3</v>
      </c>
      <c r="AI302" s="771">
        <v>7.0000000000000001E-3</v>
      </c>
      <c r="AJ302" s="771">
        <v>0.16500000000000001</v>
      </c>
      <c r="AK302" s="771">
        <v>0</v>
      </c>
      <c r="AL302" s="771">
        <v>7.0000000000000001E-3</v>
      </c>
      <c r="AM302" s="771">
        <v>0.16400000000000001</v>
      </c>
      <c r="AN302" s="771">
        <v>0</v>
      </c>
      <c r="AO302" s="771">
        <v>7.0000000000000001E-3</v>
      </c>
      <c r="AP302" s="771">
        <v>0.16200000000000001</v>
      </c>
      <c r="AQ302" s="771">
        <v>0</v>
      </c>
      <c r="AR302" s="771">
        <v>7.0000000000000001E-3</v>
      </c>
      <c r="AS302" s="771">
        <v>0.16200000000000001</v>
      </c>
      <c r="AT302" s="771">
        <v>0</v>
      </c>
      <c r="AU302" s="771">
        <v>7.0000000000000001E-3</v>
      </c>
      <c r="AV302" s="771">
        <v>0.161</v>
      </c>
      <c r="AW302" s="771">
        <v>0</v>
      </c>
      <c r="AX302" s="771">
        <v>7.0000000000000001E-3</v>
      </c>
      <c r="AY302" s="771">
        <v>0.16300000000000001</v>
      </c>
      <c r="AZ302" s="771">
        <v>0</v>
      </c>
      <c r="BA302" s="771">
        <v>7.0000000000000001E-3</v>
      </c>
    </row>
    <row r="303" spans="1:53" ht="18" customHeight="1" x14ac:dyDescent="0.25">
      <c r="C303" s="11"/>
      <c r="D303" s="11"/>
      <c r="E303" s="770" t="s">
        <v>1469</v>
      </c>
      <c r="F303" s="771">
        <v>0.20499999999999999</v>
      </c>
      <c r="G303" s="771">
        <v>2.9000000000000001E-2</v>
      </c>
      <c r="H303" s="771">
        <v>7.0000000000000001E-3</v>
      </c>
      <c r="I303" s="771">
        <v>0.20599999999999999</v>
      </c>
      <c r="J303" s="771">
        <v>2.9000000000000001E-2</v>
      </c>
      <c r="K303" s="771">
        <v>7.0000000000000001E-3</v>
      </c>
      <c r="L303" s="771">
        <v>0.20599999999999999</v>
      </c>
      <c r="M303" s="771">
        <v>2.8000000000000001E-2</v>
      </c>
      <c r="N303" s="771">
        <v>6.0000000000000001E-3</v>
      </c>
      <c r="O303" s="771">
        <v>0.20399999999999999</v>
      </c>
      <c r="P303" s="771">
        <v>2.7E-2</v>
      </c>
      <c r="Q303" s="771">
        <v>4.0000000000000001E-3</v>
      </c>
      <c r="R303" s="771">
        <v>0.20100000000000001</v>
      </c>
      <c r="S303" s="771">
        <v>2.5999999999999999E-2</v>
      </c>
      <c r="T303" s="771">
        <v>4.0000000000000001E-3</v>
      </c>
      <c r="U303" s="771">
        <v>0.20100000000000001</v>
      </c>
      <c r="V303" s="771">
        <v>2.5999999999999999E-2</v>
      </c>
      <c r="W303" s="771">
        <v>3.0000000000000001E-3</v>
      </c>
      <c r="X303" s="771">
        <v>0.20200000000000001</v>
      </c>
      <c r="Y303" s="771">
        <v>2.5000000000000001E-2</v>
      </c>
      <c r="Z303" s="771">
        <v>3.0000000000000001E-3</v>
      </c>
      <c r="AA303" s="771">
        <v>0.20300000000000001</v>
      </c>
      <c r="AB303" s="771">
        <v>2.5000000000000001E-2</v>
      </c>
      <c r="AC303" s="771">
        <v>3.0000000000000001E-3</v>
      </c>
      <c r="AD303" s="771">
        <v>0.20100000000000001</v>
      </c>
      <c r="AE303" s="771">
        <v>2.3E-2</v>
      </c>
      <c r="AF303" s="771">
        <v>3.0000000000000001E-3</v>
      </c>
      <c r="AG303" s="771">
        <v>0.19900000000000001</v>
      </c>
      <c r="AH303" s="771">
        <v>2.1999999999999999E-2</v>
      </c>
      <c r="AI303" s="771">
        <v>3.0000000000000001E-3</v>
      </c>
      <c r="AJ303" s="771">
        <v>0.2</v>
      </c>
      <c r="AK303" s="771">
        <v>2.1999999999999999E-2</v>
      </c>
      <c r="AL303" s="771">
        <v>2E-3</v>
      </c>
      <c r="AM303" s="771">
        <v>0.2</v>
      </c>
      <c r="AN303" s="771">
        <v>2.1000000000000001E-2</v>
      </c>
      <c r="AO303" s="771">
        <v>2E-3</v>
      </c>
      <c r="AP303" s="771">
        <v>0.2</v>
      </c>
      <c r="AQ303" s="771">
        <v>2.1000000000000001E-2</v>
      </c>
      <c r="AR303" s="771">
        <v>2E-3</v>
      </c>
      <c r="AS303" s="771">
        <v>0.2</v>
      </c>
      <c r="AT303" s="771">
        <v>2.1000000000000001E-2</v>
      </c>
      <c r="AU303" s="771">
        <v>2E-3</v>
      </c>
      <c r="AV303" s="771">
        <v>0.19900000000000001</v>
      </c>
      <c r="AW303" s="771">
        <v>2.1000000000000001E-2</v>
      </c>
      <c r="AX303" s="771">
        <v>2E-3</v>
      </c>
      <c r="AY303" s="771">
        <v>0.19500000000000001</v>
      </c>
      <c r="AZ303" s="771">
        <v>0.02</v>
      </c>
      <c r="BA303" s="771">
        <v>2E-3</v>
      </c>
    </row>
    <row r="304" spans="1:53" ht="18" customHeight="1" x14ac:dyDescent="0.25">
      <c r="C304" s="11"/>
      <c r="D304" s="11"/>
      <c r="E304" s="770" t="s">
        <v>1470</v>
      </c>
      <c r="F304" s="771">
        <v>0.185</v>
      </c>
      <c r="G304" s="771">
        <v>2.9000000000000001E-2</v>
      </c>
      <c r="H304" s="771">
        <v>8.9999999999999993E-3</v>
      </c>
      <c r="I304" s="771">
        <v>0.185</v>
      </c>
      <c r="J304" s="771">
        <v>2.9000000000000001E-2</v>
      </c>
      <c r="K304" s="771">
        <v>8.9999999999999993E-3</v>
      </c>
      <c r="L304" s="771">
        <v>0.185</v>
      </c>
      <c r="M304" s="771">
        <v>2.9000000000000001E-2</v>
      </c>
      <c r="N304" s="771">
        <v>8.9999999999999993E-3</v>
      </c>
      <c r="O304" s="771">
        <v>0.184</v>
      </c>
      <c r="P304" s="771">
        <v>2.9000000000000001E-2</v>
      </c>
      <c r="Q304" s="771">
        <v>8.9999999999999993E-3</v>
      </c>
      <c r="R304" s="771">
        <v>0.185</v>
      </c>
      <c r="S304" s="771">
        <v>2.9000000000000001E-2</v>
      </c>
      <c r="T304" s="771">
        <v>8.9999999999999993E-3</v>
      </c>
      <c r="U304" s="771">
        <v>0.185</v>
      </c>
      <c r="V304" s="771">
        <v>2.8000000000000001E-2</v>
      </c>
      <c r="W304" s="771">
        <v>8.9999999999999993E-3</v>
      </c>
      <c r="X304" s="771">
        <v>0.185</v>
      </c>
      <c r="Y304" s="771">
        <v>2.8000000000000001E-2</v>
      </c>
      <c r="Z304" s="771">
        <v>8.0000000000000002E-3</v>
      </c>
      <c r="AA304" s="771">
        <v>0.186</v>
      </c>
      <c r="AB304" s="771">
        <v>2.8000000000000001E-2</v>
      </c>
      <c r="AC304" s="771">
        <v>8.0000000000000002E-3</v>
      </c>
      <c r="AD304" s="771">
        <v>0.185</v>
      </c>
      <c r="AE304" s="771">
        <v>2.3E-2</v>
      </c>
      <c r="AF304" s="771">
        <v>3.0000000000000001E-3</v>
      </c>
      <c r="AG304" s="771">
        <v>0.185</v>
      </c>
      <c r="AH304" s="771">
        <v>2.3E-2</v>
      </c>
      <c r="AI304" s="771">
        <v>3.0000000000000001E-3</v>
      </c>
      <c r="AJ304" s="771">
        <v>0.185</v>
      </c>
      <c r="AK304" s="771">
        <v>2.3E-2</v>
      </c>
      <c r="AL304" s="771">
        <v>3.0000000000000001E-3</v>
      </c>
      <c r="AM304" s="771">
        <v>0.185</v>
      </c>
      <c r="AN304" s="771">
        <v>2.3E-2</v>
      </c>
      <c r="AO304" s="771">
        <v>2E-3</v>
      </c>
      <c r="AP304" s="771">
        <v>0.185</v>
      </c>
      <c r="AQ304" s="771">
        <v>2.3E-2</v>
      </c>
      <c r="AR304" s="771">
        <v>2E-3</v>
      </c>
      <c r="AS304" s="771">
        <v>0.185</v>
      </c>
      <c r="AT304" s="771">
        <v>2.3E-2</v>
      </c>
      <c r="AU304" s="771">
        <v>2E-3</v>
      </c>
      <c r="AV304" s="771">
        <v>0.184</v>
      </c>
      <c r="AW304" s="771">
        <v>2.3E-2</v>
      </c>
      <c r="AX304" s="771">
        <v>2E-3</v>
      </c>
      <c r="AY304" s="771">
        <v>0.185</v>
      </c>
      <c r="AZ304" s="771">
        <v>2.3E-2</v>
      </c>
      <c r="BA304" s="771">
        <v>2E-3</v>
      </c>
    </row>
    <row r="305" spans="2:53" ht="18" customHeight="1" x14ac:dyDescent="0.25">
      <c r="C305" s="11"/>
      <c r="D305" s="11"/>
      <c r="E305" s="770" t="s">
        <v>1471</v>
      </c>
      <c r="F305" s="772">
        <v>0.19900000000000001</v>
      </c>
      <c r="G305" s="772">
        <v>7.9000000000000001E-2</v>
      </c>
      <c r="H305" s="772">
        <v>2E-3</v>
      </c>
      <c r="I305" s="772">
        <v>0.19900000000000001</v>
      </c>
      <c r="J305" s="772">
        <v>7.9000000000000001E-2</v>
      </c>
      <c r="K305" s="772">
        <v>2E-3</v>
      </c>
      <c r="L305" s="772">
        <v>0.19900000000000001</v>
      </c>
      <c r="M305" s="772">
        <v>7.9000000000000001E-2</v>
      </c>
      <c r="N305" s="772">
        <v>2E-3</v>
      </c>
      <c r="O305" s="772">
        <v>0.19900000000000001</v>
      </c>
      <c r="P305" s="772">
        <v>7.9000000000000001E-2</v>
      </c>
      <c r="Q305" s="772">
        <v>2E-3</v>
      </c>
      <c r="R305" s="772">
        <v>0.19900000000000001</v>
      </c>
      <c r="S305" s="772">
        <v>7.9000000000000001E-2</v>
      </c>
      <c r="T305" s="772">
        <v>2E-3</v>
      </c>
      <c r="U305" s="772">
        <v>0.19900000000000001</v>
      </c>
      <c r="V305" s="772">
        <v>7.9000000000000001E-2</v>
      </c>
      <c r="W305" s="772">
        <v>2E-3</v>
      </c>
      <c r="X305" s="772">
        <v>0.19900000000000001</v>
      </c>
      <c r="Y305" s="772">
        <v>7.9000000000000001E-2</v>
      </c>
      <c r="Z305" s="772">
        <v>2E-3</v>
      </c>
      <c r="AA305" s="771">
        <v>0.19900000000000001</v>
      </c>
      <c r="AB305" s="771">
        <v>7.9000000000000001E-2</v>
      </c>
      <c r="AC305" s="771">
        <v>2E-3</v>
      </c>
      <c r="AD305" s="771">
        <v>0.19900000000000001</v>
      </c>
      <c r="AE305" s="771">
        <v>7.8E-2</v>
      </c>
      <c r="AF305" s="771">
        <v>2E-3</v>
      </c>
      <c r="AG305" s="771">
        <v>0.19700000000000001</v>
      </c>
      <c r="AH305" s="771">
        <v>7.8E-2</v>
      </c>
      <c r="AI305" s="771">
        <v>2E-3</v>
      </c>
      <c r="AJ305" s="771">
        <v>0.19800000000000001</v>
      </c>
      <c r="AK305" s="771">
        <v>7.8E-2</v>
      </c>
      <c r="AL305" s="771">
        <v>2E-3</v>
      </c>
      <c r="AM305" s="771">
        <v>0.19600000000000001</v>
      </c>
      <c r="AN305" s="771">
        <v>7.6999999999999999E-2</v>
      </c>
      <c r="AO305" s="771">
        <v>2E-3</v>
      </c>
      <c r="AP305" s="771">
        <v>0.19600000000000001</v>
      </c>
      <c r="AQ305" s="771">
        <v>7.9000000000000001E-2</v>
      </c>
      <c r="AR305" s="771">
        <v>2E-3</v>
      </c>
      <c r="AS305" s="771">
        <v>0.19600000000000001</v>
      </c>
      <c r="AT305" s="771">
        <v>7.8E-2</v>
      </c>
      <c r="AU305" s="771">
        <v>2E-3</v>
      </c>
      <c r="AV305" s="771">
        <v>0.19600000000000001</v>
      </c>
      <c r="AW305" s="771">
        <v>7.6999999999999999E-2</v>
      </c>
      <c r="AX305" s="771">
        <v>2E-3</v>
      </c>
      <c r="AY305" s="771">
        <v>0.19600000000000001</v>
      </c>
      <c r="AZ305" s="771">
        <v>7.8E-2</v>
      </c>
      <c r="BA305" s="771">
        <v>2E-3</v>
      </c>
    </row>
    <row r="306" spans="2:53" ht="18" customHeight="1" x14ac:dyDescent="0.25">
      <c r="C306" s="11"/>
      <c r="D306" s="11"/>
      <c r="E306" s="770" t="s">
        <v>1472</v>
      </c>
      <c r="F306" s="771">
        <v>0.28599999999999998</v>
      </c>
      <c r="G306" s="771">
        <v>2E-3</v>
      </c>
      <c r="H306" s="771">
        <v>7.0000000000000001E-3</v>
      </c>
      <c r="I306" s="771">
        <v>0.28199999999999997</v>
      </c>
      <c r="J306" s="771">
        <v>2E-3</v>
      </c>
      <c r="K306" s="771">
        <v>7.0000000000000001E-3</v>
      </c>
      <c r="L306" s="771">
        <v>0.27900000000000003</v>
      </c>
      <c r="M306" s="771">
        <v>2E-3</v>
      </c>
      <c r="N306" s="771">
        <v>7.0000000000000001E-3</v>
      </c>
      <c r="O306" s="771">
        <v>0.27200000000000002</v>
      </c>
      <c r="P306" s="771">
        <v>1E-3</v>
      </c>
      <c r="Q306" s="771">
        <v>7.0000000000000001E-3</v>
      </c>
      <c r="R306" s="771">
        <v>0.27100000000000002</v>
      </c>
      <c r="S306" s="771">
        <v>1E-3</v>
      </c>
      <c r="T306" s="771">
        <v>7.0000000000000001E-3</v>
      </c>
      <c r="U306" s="771">
        <v>0.26600000000000001</v>
      </c>
      <c r="V306" s="771">
        <v>1E-3</v>
      </c>
      <c r="W306" s="771">
        <v>7.0000000000000001E-3</v>
      </c>
      <c r="X306" s="771">
        <v>0.25800000000000001</v>
      </c>
      <c r="Y306" s="771">
        <v>1E-3</v>
      </c>
      <c r="Z306" s="771">
        <v>7.0000000000000001E-3</v>
      </c>
      <c r="AA306" s="771">
        <v>0.27400000000000002</v>
      </c>
      <c r="AB306" s="771">
        <v>1E-3</v>
      </c>
      <c r="AC306" s="771">
        <v>7.0000000000000001E-3</v>
      </c>
      <c r="AD306" s="771">
        <v>0.26900000000000002</v>
      </c>
      <c r="AE306" s="771">
        <v>1E-3</v>
      </c>
      <c r="AF306" s="771">
        <v>8.0000000000000002E-3</v>
      </c>
      <c r="AG306" s="771">
        <v>0.26800000000000002</v>
      </c>
      <c r="AH306" s="771">
        <v>1E-3</v>
      </c>
      <c r="AI306" s="771">
        <v>7.0000000000000001E-3</v>
      </c>
      <c r="AJ306" s="771">
        <v>0.26600000000000001</v>
      </c>
      <c r="AK306" s="771">
        <v>1E-3</v>
      </c>
      <c r="AL306" s="771">
        <v>7.0000000000000001E-3</v>
      </c>
      <c r="AM306" s="771">
        <v>0.26200000000000001</v>
      </c>
      <c r="AN306" s="771">
        <v>1E-3</v>
      </c>
      <c r="AO306" s="771">
        <v>7.0000000000000001E-3</v>
      </c>
      <c r="AP306" s="771">
        <v>0.25800000000000001</v>
      </c>
      <c r="AQ306" s="771">
        <v>1E-3</v>
      </c>
      <c r="AR306" s="771">
        <v>7.0000000000000001E-3</v>
      </c>
      <c r="AS306" s="771">
        <v>0.25600000000000001</v>
      </c>
      <c r="AT306" s="771">
        <v>1E-3</v>
      </c>
      <c r="AU306" s="771">
        <v>7.0000000000000001E-3</v>
      </c>
      <c r="AV306" s="771">
        <v>0.255</v>
      </c>
      <c r="AW306" s="771">
        <v>1E-3</v>
      </c>
      <c r="AX306" s="771">
        <v>7.0000000000000001E-3</v>
      </c>
      <c r="AY306" s="771">
        <v>0.25600000000000001</v>
      </c>
      <c r="AZ306" s="771">
        <v>1E-3</v>
      </c>
      <c r="BA306" s="771">
        <v>7.0000000000000001E-3</v>
      </c>
    </row>
    <row r="307" spans="2:53" ht="18" customHeight="1" x14ac:dyDescent="0.25">
      <c r="C307" s="11"/>
      <c r="D307" s="11"/>
      <c r="E307" s="770" t="s">
        <v>1473</v>
      </c>
      <c r="F307" s="771">
        <v>0.29199999999999998</v>
      </c>
      <c r="G307" s="771">
        <v>8.6999999999999994E-2</v>
      </c>
      <c r="H307" s="771">
        <v>8.9999999999999993E-3</v>
      </c>
      <c r="I307" s="771">
        <v>0.28199999999999997</v>
      </c>
      <c r="J307" s="771">
        <v>8.4000000000000005E-2</v>
      </c>
      <c r="K307" s="771">
        <v>8.0000000000000002E-3</v>
      </c>
      <c r="L307" s="771">
        <v>0.28199999999999997</v>
      </c>
      <c r="M307" s="771">
        <v>8.2000000000000003E-2</v>
      </c>
      <c r="N307" s="771">
        <v>8.0000000000000002E-3</v>
      </c>
      <c r="O307" s="771">
        <v>0.28100000000000003</v>
      </c>
      <c r="P307" s="771">
        <v>8.1000000000000003E-2</v>
      </c>
      <c r="Q307" s="771">
        <v>8.0000000000000002E-3</v>
      </c>
      <c r="R307" s="771">
        <v>0.28000000000000003</v>
      </c>
      <c r="S307" s="771">
        <v>8.3000000000000004E-2</v>
      </c>
      <c r="T307" s="771">
        <v>8.0000000000000002E-3</v>
      </c>
      <c r="U307" s="771">
        <v>0.28000000000000003</v>
      </c>
      <c r="V307" s="771">
        <v>8.3000000000000004E-2</v>
      </c>
      <c r="W307" s="771">
        <v>8.0000000000000002E-3</v>
      </c>
      <c r="X307" s="771">
        <v>0.28299999999999997</v>
      </c>
      <c r="Y307" s="771">
        <v>8.3000000000000004E-2</v>
      </c>
      <c r="Z307" s="771">
        <v>8.0000000000000002E-3</v>
      </c>
      <c r="AA307" s="771">
        <v>0.28699999999999998</v>
      </c>
      <c r="AB307" s="771">
        <v>8.4000000000000005E-2</v>
      </c>
      <c r="AC307" s="771">
        <v>8.0000000000000002E-3</v>
      </c>
      <c r="AD307" s="771">
        <v>0.27400000000000002</v>
      </c>
      <c r="AE307" s="771">
        <v>7.9000000000000001E-2</v>
      </c>
      <c r="AF307" s="771">
        <v>8.0000000000000002E-3</v>
      </c>
      <c r="AG307" s="771">
        <v>0.27100000000000002</v>
      </c>
      <c r="AH307" s="771">
        <v>7.8E-2</v>
      </c>
      <c r="AI307" s="771">
        <v>8.0000000000000002E-3</v>
      </c>
      <c r="AJ307" s="771">
        <v>0.27600000000000002</v>
      </c>
      <c r="AK307" s="771">
        <v>7.8E-2</v>
      </c>
      <c r="AL307" s="771">
        <v>8.0000000000000002E-3</v>
      </c>
      <c r="AM307" s="771">
        <v>0.27</v>
      </c>
      <c r="AN307" s="771">
        <v>7.6999999999999999E-2</v>
      </c>
      <c r="AO307" s="771">
        <v>7.0000000000000001E-3</v>
      </c>
      <c r="AP307" s="771">
        <v>0.26800000000000002</v>
      </c>
      <c r="AQ307" s="771">
        <v>7.4999999999999997E-2</v>
      </c>
      <c r="AR307" s="771">
        <v>7.0000000000000001E-3</v>
      </c>
      <c r="AS307" s="771">
        <v>0.26400000000000001</v>
      </c>
      <c r="AT307" s="771">
        <v>6.9000000000000006E-2</v>
      </c>
      <c r="AU307" s="771">
        <v>6.0000000000000001E-3</v>
      </c>
      <c r="AV307" s="771">
        <v>0.26400000000000001</v>
      </c>
      <c r="AW307" s="771">
        <v>6.7000000000000004E-2</v>
      </c>
      <c r="AX307" s="771">
        <v>6.0000000000000001E-3</v>
      </c>
      <c r="AY307" s="771">
        <v>0.25900000000000001</v>
      </c>
      <c r="AZ307" s="771">
        <v>6.6000000000000003E-2</v>
      </c>
      <c r="BA307" s="771">
        <v>6.0000000000000001E-3</v>
      </c>
    </row>
    <row r="308" spans="2:53" ht="18" customHeight="1" x14ac:dyDescent="0.25">
      <c r="C308" s="11"/>
      <c r="D308" s="11"/>
      <c r="E308" s="770" t="s">
        <v>1474</v>
      </c>
      <c r="F308" s="771">
        <v>0.68899999999999995</v>
      </c>
      <c r="G308" s="771">
        <v>5.5E-2</v>
      </c>
      <c r="H308" s="771">
        <v>0.01</v>
      </c>
      <c r="I308" s="771">
        <v>0.68200000000000005</v>
      </c>
      <c r="J308" s="771">
        <v>4.8000000000000001E-2</v>
      </c>
      <c r="K308" s="771">
        <v>1.0999999999999999E-2</v>
      </c>
      <c r="L308" s="771">
        <v>0.67800000000000005</v>
      </c>
      <c r="M308" s="771">
        <v>4.1000000000000002E-2</v>
      </c>
      <c r="N308" s="771">
        <v>1.2E-2</v>
      </c>
      <c r="O308" s="771">
        <v>0.66100000000000003</v>
      </c>
      <c r="P308" s="771">
        <v>3.5999999999999997E-2</v>
      </c>
      <c r="Q308" s="771">
        <v>1.4E-2</v>
      </c>
      <c r="R308" s="771">
        <v>0.65</v>
      </c>
      <c r="S308" s="771">
        <v>3.3000000000000002E-2</v>
      </c>
      <c r="T308" s="771">
        <v>1.4999999999999999E-2</v>
      </c>
      <c r="U308" s="771">
        <v>0.63600000000000001</v>
      </c>
      <c r="V308" s="771">
        <v>3.1E-2</v>
      </c>
      <c r="W308" s="771">
        <v>1.7000000000000001E-2</v>
      </c>
      <c r="X308" s="771">
        <v>0.60899999999999999</v>
      </c>
      <c r="Y308" s="771">
        <v>2.9000000000000001E-2</v>
      </c>
      <c r="Z308" s="771">
        <v>1.7999999999999999E-2</v>
      </c>
      <c r="AA308" s="771">
        <v>0.64</v>
      </c>
      <c r="AB308" s="771">
        <v>2.7E-2</v>
      </c>
      <c r="AC308" s="771">
        <v>1.7999999999999999E-2</v>
      </c>
      <c r="AD308" s="771">
        <v>0.63200000000000001</v>
      </c>
      <c r="AE308" s="771">
        <v>2.4E-2</v>
      </c>
      <c r="AF308" s="771">
        <v>1.9E-2</v>
      </c>
      <c r="AG308" s="771">
        <v>0.628</v>
      </c>
      <c r="AH308" s="771">
        <v>2.1999999999999999E-2</v>
      </c>
      <c r="AI308" s="771">
        <v>0.02</v>
      </c>
      <c r="AJ308" s="771">
        <v>0.622</v>
      </c>
      <c r="AK308" s="771">
        <v>1.9E-2</v>
      </c>
      <c r="AL308" s="771">
        <v>2.1999999999999999E-2</v>
      </c>
      <c r="AM308" s="771">
        <v>0.61099999999999999</v>
      </c>
      <c r="AN308" s="771">
        <v>1.7999999999999999E-2</v>
      </c>
      <c r="AO308" s="771">
        <v>2.4E-2</v>
      </c>
      <c r="AP308" s="771">
        <v>0.59</v>
      </c>
      <c r="AQ308" s="771">
        <v>1.6E-2</v>
      </c>
      <c r="AR308" s="771">
        <v>2.5000000000000001E-2</v>
      </c>
      <c r="AS308" s="771">
        <v>0.58499999999999996</v>
      </c>
      <c r="AT308" s="771">
        <v>1.4E-2</v>
      </c>
      <c r="AU308" s="771">
        <v>2.5999999999999999E-2</v>
      </c>
      <c r="AV308" s="771">
        <v>0.59299999999999997</v>
      </c>
      <c r="AW308" s="771">
        <v>1.2999999999999999E-2</v>
      </c>
      <c r="AX308" s="771">
        <v>2.8000000000000001E-2</v>
      </c>
      <c r="AY308" s="771">
        <v>0.58599999999999997</v>
      </c>
      <c r="AZ308" s="771">
        <v>1.2E-2</v>
      </c>
      <c r="BA308" s="771">
        <v>2.9000000000000001E-2</v>
      </c>
    </row>
    <row r="309" spans="2:53" ht="18" customHeight="1" x14ac:dyDescent="0.25">
      <c r="C309" s="11"/>
      <c r="D309" s="11"/>
      <c r="E309" s="770" t="s">
        <v>1475</v>
      </c>
      <c r="F309" s="771">
        <v>0.67700000000000005</v>
      </c>
      <c r="G309" s="771">
        <v>0.14000000000000001</v>
      </c>
      <c r="H309" s="771">
        <v>6.0000000000000001E-3</v>
      </c>
      <c r="I309" s="771">
        <v>0.67700000000000005</v>
      </c>
      <c r="J309" s="771">
        <v>0.14000000000000001</v>
      </c>
      <c r="K309" s="771">
        <v>6.0000000000000001E-3</v>
      </c>
      <c r="L309" s="771">
        <v>0.67800000000000005</v>
      </c>
      <c r="M309" s="771">
        <v>0.14000000000000001</v>
      </c>
      <c r="N309" s="771">
        <v>6.0000000000000001E-3</v>
      </c>
      <c r="O309" s="771">
        <v>0.67100000000000004</v>
      </c>
      <c r="P309" s="771">
        <v>0.14000000000000001</v>
      </c>
      <c r="Q309" s="771">
        <v>6.0000000000000001E-3</v>
      </c>
      <c r="R309" s="771">
        <v>0.66</v>
      </c>
      <c r="S309" s="771">
        <v>0.14000000000000001</v>
      </c>
      <c r="T309" s="771">
        <v>6.0000000000000001E-3</v>
      </c>
      <c r="U309" s="771">
        <v>0.65900000000000003</v>
      </c>
      <c r="V309" s="771">
        <v>0.14000000000000001</v>
      </c>
      <c r="W309" s="771">
        <v>6.0000000000000001E-3</v>
      </c>
      <c r="X309" s="771">
        <v>0.66</v>
      </c>
      <c r="Y309" s="771">
        <v>0.14000000000000001</v>
      </c>
      <c r="Z309" s="771">
        <v>6.0000000000000001E-3</v>
      </c>
      <c r="AA309" s="771">
        <v>0.66300000000000003</v>
      </c>
      <c r="AB309" s="771">
        <v>0.14000000000000001</v>
      </c>
      <c r="AC309" s="771">
        <v>6.0000000000000001E-3</v>
      </c>
      <c r="AD309" s="771">
        <v>0.66</v>
      </c>
      <c r="AE309" s="771">
        <v>0.14000000000000001</v>
      </c>
      <c r="AF309" s="771">
        <v>6.0000000000000001E-3</v>
      </c>
      <c r="AG309" s="771">
        <v>0.66</v>
      </c>
      <c r="AH309" s="771">
        <v>0.14000000000000001</v>
      </c>
      <c r="AI309" s="771">
        <v>6.0000000000000001E-3</v>
      </c>
      <c r="AJ309" s="771">
        <v>0.66900000000000004</v>
      </c>
      <c r="AK309" s="771">
        <v>0.14000000000000001</v>
      </c>
      <c r="AL309" s="771">
        <v>6.0000000000000001E-3</v>
      </c>
      <c r="AM309" s="771">
        <v>0.66800000000000004</v>
      </c>
      <c r="AN309" s="771">
        <v>0.14000000000000001</v>
      </c>
      <c r="AO309" s="771">
        <v>6.0000000000000001E-3</v>
      </c>
      <c r="AP309" s="771">
        <v>0.66700000000000004</v>
      </c>
      <c r="AQ309" s="771">
        <v>0.14000000000000001</v>
      </c>
      <c r="AR309" s="771">
        <v>6.0000000000000001E-3</v>
      </c>
      <c r="AS309" s="771">
        <v>0.67200000000000004</v>
      </c>
      <c r="AT309" s="771">
        <v>0.14000000000000001</v>
      </c>
      <c r="AU309" s="771">
        <v>6.0000000000000001E-3</v>
      </c>
      <c r="AV309" s="771">
        <v>0.67400000000000004</v>
      </c>
      <c r="AW309" s="771">
        <v>0.14000000000000001</v>
      </c>
      <c r="AX309" s="771">
        <v>6.0000000000000001E-3</v>
      </c>
      <c r="AY309" s="771">
        <v>0.67300000000000004</v>
      </c>
      <c r="AZ309" s="771">
        <v>0.14000000000000001</v>
      </c>
      <c r="BA309" s="771">
        <v>6.0000000000000001E-3</v>
      </c>
    </row>
    <row r="310" spans="2:53" ht="18" customHeight="1" x14ac:dyDescent="0.25">
      <c r="C310" s="11"/>
      <c r="D310" s="11"/>
      <c r="E310" s="770" t="s">
        <v>1476</v>
      </c>
      <c r="F310" s="771">
        <v>1.218</v>
      </c>
      <c r="G310" s="771">
        <v>1.7250000000000001</v>
      </c>
      <c r="H310" s="771">
        <v>0</v>
      </c>
      <c r="I310" s="771">
        <v>1.1739999999999999</v>
      </c>
      <c r="J310" s="771">
        <v>1.355</v>
      </c>
      <c r="K310" s="771">
        <v>0</v>
      </c>
      <c r="L310" s="771">
        <v>1.1719999999999999</v>
      </c>
      <c r="M310" s="771">
        <v>1.333</v>
      </c>
      <c r="N310" s="771">
        <v>0</v>
      </c>
      <c r="O310" s="771">
        <v>1.135</v>
      </c>
      <c r="P310" s="771">
        <v>1.02</v>
      </c>
      <c r="Q310" s="771">
        <v>0</v>
      </c>
      <c r="R310" s="771">
        <v>1.1359999999999999</v>
      </c>
      <c r="S310" s="771">
        <v>1.0149999999999999</v>
      </c>
      <c r="T310" s="771">
        <v>0</v>
      </c>
      <c r="U310" s="771">
        <v>1.1319999999999999</v>
      </c>
      <c r="V310" s="771">
        <v>1.006</v>
      </c>
      <c r="W310" s="771">
        <v>0</v>
      </c>
      <c r="X310" s="771">
        <v>1.125</v>
      </c>
      <c r="Y310" s="771">
        <v>1</v>
      </c>
      <c r="Z310" s="771">
        <v>0</v>
      </c>
      <c r="AA310" s="771">
        <v>1.131</v>
      </c>
      <c r="AB310" s="771">
        <v>0.999</v>
      </c>
      <c r="AC310" s="771">
        <v>0</v>
      </c>
      <c r="AD310" s="771">
        <v>1.127</v>
      </c>
      <c r="AE310" s="771">
        <v>0.98399999999999999</v>
      </c>
      <c r="AF310" s="771">
        <v>0</v>
      </c>
      <c r="AG310" s="771">
        <v>1.1200000000000001</v>
      </c>
      <c r="AH310" s="771">
        <v>0.98299999999999998</v>
      </c>
      <c r="AI310" s="771">
        <v>0</v>
      </c>
      <c r="AJ310" s="771">
        <v>1.121</v>
      </c>
      <c r="AK310" s="771">
        <v>0.98299999999999998</v>
      </c>
      <c r="AL310" s="771">
        <v>0</v>
      </c>
      <c r="AM310" s="771">
        <v>1.117</v>
      </c>
      <c r="AN310" s="771">
        <v>0.98099999999999998</v>
      </c>
      <c r="AO310" s="771">
        <v>0</v>
      </c>
      <c r="AP310" s="771">
        <v>1.1140000000000001</v>
      </c>
      <c r="AQ310" s="771">
        <v>0.99099999999999999</v>
      </c>
      <c r="AR310" s="771">
        <v>0</v>
      </c>
      <c r="AS310" s="771">
        <v>1.1160000000000001</v>
      </c>
      <c r="AT310" s="771">
        <v>0.98799999999999999</v>
      </c>
      <c r="AU310" s="771">
        <v>0</v>
      </c>
      <c r="AV310" s="771">
        <v>1.1140000000000001</v>
      </c>
      <c r="AW310" s="771">
        <v>0.98699999999999999</v>
      </c>
      <c r="AX310" s="771">
        <v>0</v>
      </c>
      <c r="AY310" s="771">
        <v>1.117</v>
      </c>
      <c r="AZ310" s="771">
        <v>0.98699999999999999</v>
      </c>
      <c r="BA310" s="771">
        <v>0</v>
      </c>
    </row>
    <row r="311" spans="2:53" ht="18" customHeight="1" x14ac:dyDescent="0.25">
      <c r="C311" s="11"/>
      <c r="D311" s="11"/>
      <c r="E311" s="770" t="s">
        <v>1477</v>
      </c>
      <c r="F311" s="771">
        <v>9.1999999999999998E-2</v>
      </c>
      <c r="G311" s="771">
        <v>0.11799999999999999</v>
      </c>
      <c r="H311" s="771">
        <v>2E-3</v>
      </c>
      <c r="I311" s="771">
        <v>9.2999999999999999E-2</v>
      </c>
      <c r="J311" s="771">
        <v>0.108</v>
      </c>
      <c r="K311" s="771">
        <v>2E-3</v>
      </c>
      <c r="L311" s="771">
        <v>9.4E-2</v>
      </c>
      <c r="M311" s="771">
        <v>0.10100000000000001</v>
      </c>
      <c r="N311" s="771">
        <v>2E-3</v>
      </c>
      <c r="O311" s="771">
        <v>9.4E-2</v>
      </c>
      <c r="P311" s="771">
        <v>9.6000000000000002E-2</v>
      </c>
      <c r="Q311" s="771">
        <v>2E-3</v>
      </c>
      <c r="R311" s="771">
        <v>9.2999999999999999E-2</v>
      </c>
      <c r="S311" s="771">
        <v>9.5000000000000001E-2</v>
      </c>
      <c r="T311" s="771">
        <v>2E-3</v>
      </c>
      <c r="U311" s="771">
        <v>9.1999999999999998E-2</v>
      </c>
      <c r="V311" s="771">
        <v>9.1999999999999998E-2</v>
      </c>
      <c r="W311" s="771">
        <v>2E-3</v>
      </c>
      <c r="X311" s="771">
        <v>9.2999999999999999E-2</v>
      </c>
      <c r="Y311" s="771">
        <v>9.1999999999999998E-2</v>
      </c>
      <c r="Z311" s="771">
        <v>2E-3</v>
      </c>
      <c r="AA311" s="771">
        <v>9.2999999999999999E-2</v>
      </c>
      <c r="AB311" s="771">
        <v>9.0999999999999998E-2</v>
      </c>
      <c r="AC311" s="771">
        <v>2E-3</v>
      </c>
      <c r="AD311" s="771">
        <v>9.5000000000000001E-2</v>
      </c>
      <c r="AE311" s="771">
        <v>9.6000000000000002E-2</v>
      </c>
      <c r="AF311" s="771">
        <v>2E-3</v>
      </c>
      <c r="AG311" s="771">
        <v>9.6000000000000002E-2</v>
      </c>
      <c r="AH311" s="771">
        <v>9.5000000000000001E-2</v>
      </c>
      <c r="AI311" s="771">
        <v>2E-3</v>
      </c>
      <c r="AJ311" s="771">
        <v>9.8000000000000004E-2</v>
      </c>
      <c r="AK311" s="771">
        <v>9.7000000000000003E-2</v>
      </c>
      <c r="AL311" s="771">
        <v>2E-3</v>
      </c>
      <c r="AM311" s="771">
        <v>9.9000000000000005E-2</v>
      </c>
      <c r="AN311" s="771">
        <v>9.7000000000000003E-2</v>
      </c>
      <c r="AO311" s="771">
        <v>2E-3</v>
      </c>
      <c r="AP311" s="771">
        <v>9.9000000000000005E-2</v>
      </c>
      <c r="AQ311" s="771">
        <v>9.6000000000000002E-2</v>
      </c>
      <c r="AR311" s="771">
        <v>2E-3</v>
      </c>
      <c r="AS311" s="771">
        <v>0.1</v>
      </c>
      <c r="AT311" s="771">
        <v>9.4E-2</v>
      </c>
      <c r="AU311" s="771">
        <v>2E-3</v>
      </c>
      <c r="AV311" s="771">
        <v>9.9000000000000005E-2</v>
      </c>
      <c r="AW311" s="771">
        <v>9.2999999999999999E-2</v>
      </c>
      <c r="AX311" s="771">
        <v>2E-3</v>
      </c>
      <c r="AY311" s="771">
        <v>0.1</v>
      </c>
      <c r="AZ311" s="771">
        <v>9.1999999999999998E-2</v>
      </c>
      <c r="BA311" s="771">
        <v>2E-3</v>
      </c>
    </row>
    <row r="312" spans="2:53" ht="18" customHeight="1" x14ac:dyDescent="0.25">
      <c r="C312" s="11"/>
      <c r="D312" s="11"/>
      <c r="E312" s="11"/>
      <c r="L312" s="100"/>
      <c r="M312" s="100"/>
      <c r="N312" s="100"/>
      <c r="O312" s="100"/>
    </row>
    <row r="313" spans="2:53" ht="18" customHeight="1" x14ac:dyDescent="0.25">
      <c r="B313" s="120" t="s">
        <v>765</v>
      </c>
      <c r="C313" s="11"/>
      <c r="D313" s="11"/>
      <c r="E313" s="11"/>
      <c r="L313" s="100"/>
      <c r="M313" s="100"/>
      <c r="N313" s="100"/>
      <c r="O313" s="100"/>
    </row>
    <row r="314" spans="2:53" ht="18" customHeight="1" x14ac:dyDescent="0.25">
      <c r="B314" s="11"/>
      <c r="C314" s="11"/>
      <c r="D314" s="11"/>
      <c r="E314" s="11"/>
      <c r="H314" s="11"/>
      <c r="L314" s="100"/>
      <c r="M314" s="100"/>
      <c r="N314" s="100"/>
      <c r="O314" s="100"/>
    </row>
    <row r="315" spans="2:53" ht="18" customHeight="1" x14ac:dyDescent="0.25">
      <c r="C315" s="773" t="s">
        <v>757</v>
      </c>
      <c r="E315" s="774" t="s">
        <v>637</v>
      </c>
      <c r="L315" s="100"/>
      <c r="M315" s="100"/>
      <c r="N315" s="100"/>
      <c r="O315" s="100"/>
    </row>
    <row r="316" spans="2:53" ht="18" customHeight="1" x14ac:dyDescent="0.25">
      <c r="C316" s="775" t="s">
        <v>1217</v>
      </c>
      <c r="D316" s="776">
        <v>1</v>
      </c>
      <c r="E316" s="341" t="e">
        <f>VLOOKUP(D358,$C$316:$D$319,2,0)</f>
        <v>#N/A</v>
      </c>
      <c r="L316" s="100"/>
      <c r="M316" s="100"/>
      <c r="N316" s="100"/>
      <c r="O316" s="100"/>
    </row>
    <row r="317" spans="2:53" ht="18" customHeight="1" x14ac:dyDescent="0.25">
      <c r="C317" s="777" t="s">
        <v>1218</v>
      </c>
      <c r="D317" s="33">
        <v>2</v>
      </c>
      <c r="E317" s="341" t="e">
        <f t="shared" ref="E317:E334" si="24">VLOOKUP(D359,$C$316:$D$319,2,0)</f>
        <v>#N/A</v>
      </c>
      <c r="L317" s="100"/>
      <c r="M317" s="100"/>
      <c r="N317" s="100"/>
      <c r="O317" s="100"/>
    </row>
    <row r="318" spans="2:53" ht="18" customHeight="1" x14ac:dyDescent="0.25">
      <c r="C318" s="777" t="s">
        <v>1219</v>
      </c>
      <c r="D318" s="33">
        <v>3</v>
      </c>
      <c r="E318" s="341" t="e">
        <f t="shared" si="24"/>
        <v>#N/A</v>
      </c>
      <c r="L318" s="100"/>
      <c r="M318" s="100"/>
      <c r="N318" s="100"/>
      <c r="O318" s="100"/>
    </row>
    <row r="319" spans="2:53" ht="18" customHeight="1" x14ac:dyDescent="0.25">
      <c r="C319" s="778" t="s">
        <v>1220</v>
      </c>
      <c r="D319" s="744">
        <v>4</v>
      </c>
      <c r="E319" s="341" t="e">
        <f t="shared" si="24"/>
        <v>#N/A</v>
      </c>
      <c r="L319" s="100"/>
      <c r="M319" s="100"/>
      <c r="N319" s="100"/>
      <c r="O319" s="100"/>
    </row>
    <row r="320" spans="2:53" ht="18" customHeight="1" x14ac:dyDescent="0.25">
      <c r="E320" s="341" t="e">
        <f t="shared" si="24"/>
        <v>#N/A</v>
      </c>
      <c r="L320" s="100"/>
      <c r="M320" s="100"/>
      <c r="N320" s="100"/>
      <c r="O320" s="100"/>
    </row>
    <row r="321" spans="3:15" ht="18" customHeight="1" x14ac:dyDescent="0.25">
      <c r="E321" s="341" t="e">
        <f t="shared" si="24"/>
        <v>#N/A</v>
      </c>
      <c r="L321" s="100"/>
      <c r="M321" s="100"/>
      <c r="N321" s="100"/>
      <c r="O321" s="100"/>
    </row>
    <row r="322" spans="3:15" ht="18" customHeight="1" x14ac:dyDescent="0.25">
      <c r="E322" s="341" t="e">
        <f t="shared" si="24"/>
        <v>#N/A</v>
      </c>
      <c r="L322" s="100"/>
      <c r="M322" s="100"/>
      <c r="N322" s="100"/>
      <c r="O322" s="100"/>
    </row>
    <row r="323" spans="3:15" ht="18" customHeight="1" x14ac:dyDescent="0.25">
      <c r="E323" s="341" t="e">
        <f t="shared" si="24"/>
        <v>#N/A</v>
      </c>
      <c r="L323" s="100"/>
      <c r="M323" s="100"/>
      <c r="N323" s="100"/>
      <c r="O323" s="100"/>
    </row>
    <row r="324" spans="3:15" ht="18" customHeight="1" x14ac:dyDescent="0.25">
      <c r="E324" s="341" t="e">
        <f t="shared" si="24"/>
        <v>#N/A</v>
      </c>
      <c r="L324" s="100"/>
      <c r="M324" s="100"/>
      <c r="N324" s="100"/>
      <c r="O324" s="100"/>
    </row>
    <row r="325" spans="3:15" ht="18" customHeight="1" x14ac:dyDescent="0.25">
      <c r="E325" s="341" t="e">
        <f t="shared" si="24"/>
        <v>#N/A</v>
      </c>
      <c r="L325" s="100"/>
      <c r="M325" s="100"/>
      <c r="N325" s="100"/>
      <c r="O325" s="100"/>
    </row>
    <row r="326" spans="3:15" ht="18" customHeight="1" x14ac:dyDescent="0.25">
      <c r="E326" s="341" t="e">
        <f t="shared" si="24"/>
        <v>#N/A</v>
      </c>
      <c r="L326" s="100"/>
      <c r="M326" s="100"/>
      <c r="N326" s="100"/>
      <c r="O326" s="100"/>
    </row>
    <row r="327" spans="3:15" ht="18" customHeight="1" x14ac:dyDescent="0.25">
      <c r="E327" s="341" t="e">
        <f t="shared" si="24"/>
        <v>#N/A</v>
      </c>
      <c r="L327" s="100"/>
      <c r="M327" s="100"/>
      <c r="N327" s="100"/>
      <c r="O327" s="100"/>
    </row>
    <row r="328" spans="3:15" ht="18" customHeight="1" x14ac:dyDescent="0.25">
      <c r="E328" s="341" t="e">
        <f t="shared" si="24"/>
        <v>#N/A</v>
      </c>
      <c r="L328" s="100"/>
      <c r="M328" s="100"/>
      <c r="N328" s="100"/>
      <c r="O328" s="100"/>
    </row>
    <row r="329" spans="3:15" ht="18" customHeight="1" x14ac:dyDescent="0.25">
      <c r="E329" s="341" t="e">
        <f t="shared" si="24"/>
        <v>#N/A</v>
      </c>
      <c r="L329" s="100"/>
      <c r="M329" s="100"/>
      <c r="N329" s="100"/>
      <c r="O329" s="100"/>
    </row>
    <row r="330" spans="3:15" ht="18" customHeight="1" x14ac:dyDescent="0.25">
      <c r="E330" s="341" t="e">
        <f t="shared" si="24"/>
        <v>#N/A</v>
      </c>
      <c r="L330" s="100"/>
      <c r="M330" s="100"/>
      <c r="N330" s="100"/>
      <c r="O330" s="100"/>
    </row>
    <row r="331" spans="3:15" ht="18" customHeight="1" x14ac:dyDescent="0.25">
      <c r="E331" s="341" t="e">
        <f t="shared" si="24"/>
        <v>#N/A</v>
      </c>
      <c r="L331" s="100"/>
      <c r="M331" s="100"/>
      <c r="N331" s="100"/>
      <c r="O331" s="100"/>
    </row>
    <row r="332" spans="3:15" ht="18" customHeight="1" x14ac:dyDescent="0.25">
      <c r="E332" s="341" t="e">
        <f t="shared" si="24"/>
        <v>#N/A</v>
      </c>
      <c r="L332" s="100"/>
      <c r="M332" s="100"/>
      <c r="N332" s="100"/>
      <c r="O332" s="100"/>
    </row>
    <row r="333" spans="3:15" ht="18" customHeight="1" x14ac:dyDescent="0.25">
      <c r="E333" s="341" t="e">
        <f t="shared" si="24"/>
        <v>#N/A</v>
      </c>
      <c r="L333" s="100"/>
      <c r="M333" s="100"/>
      <c r="N333" s="100"/>
      <c r="O333" s="100"/>
    </row>
    <row r="334" spans="3:15" ht="18" customHeight="1" x14ac:dyDescent="0.25">
      <c r="E334" s="341" t="e">
        <f t="shared" si="24"/>
        <v>#N/A</v>
      </c>
      <c r="L334" s="100"/>
      <c r="M334" s="100"/>
      <c r="N334" s="100"/>
      <c r="O334" s="100"/>
    </row>
    <row r="335" spans="3:15" ht="18" customHeight="1" x14ac:dyDescent="0.25">
      <c r="E335" s="341" t="e">
        <f>VLOOKUP(D377,$C$316:$D$319,2,0)</f>
        <v>#N/A</v>
      </c>
      <c r="L335" s="100"/>
      <c r="M335" s="100"/>
      <c r="N335" s="100"/>
      <c r="O335" s="100"/>
    </row>
    <row r="336" spans="3:15" ht="18" customHeight="1" x14ac:dyDescent="0.25">
      <c r="C336" s="11"/>
      <c r="D336" s="11"/>
      <c r="E336" s="11"/>
      <c r="L336" s="100"/>
      <c r="M336" s="100"/>
      <c r="N336" s="100"/>
      <c r="O336" s="100"/>
    </row>
    <row r="337" spans="3:66" ht="18" customHeight="1" x14ac:dyDescent="0.25">
      <c r="C337" s="11"/>
      <c r="D337" s="11"/>
      <c r="E337" s="11"/>
      <c r="L337" s="100"/>
      <c r="M337" s="100"/>
      <c r="N337" s="100"/>
      <c r="O337" s="100"/>
    </row>
    <row r="338" spans="3:66" ht="18" customHeight="1" x14ac:dyDescent="0.25">
      <c r="C338" s="161">
        <v>2007</v>
      </c>
      <c r="D338" s="161">
        <v>2007</v>
      </c>
      <c r="E338" s="161">
        <v>2007</v>
      </c>
      <c r="F338" s="161">
        <v>2007</v>
      </c>
      <c r="G338" s="161">
        <v>2008</v>
      </c>
      <c r="H338" s="161">
        <v>2008</v>
      </c>
      <c r="I338" s="161">
        <v>2008</v>
      </c>
      <c r="J338" s="161">
        <v>2008</v>
      </c>
      <c r="K338" s="161">
        <v>2009</v>
      </c>
      <c r="L338" s="161">
        <v>2009</v>
      </c>
      <c r="M338" s="161">
        <v>2009</v>
      </c>
      <c r="N338" s="161">
        <v>2009</v>
      </c>
      <c r="O338" s="161">
        <v>2010</v>
      </c>
      <c r="P338" s="161">
        <v>2010</v>
      </c>
      <c r="Q338" s="161">
        <v>2010</v>
      </c>
      <c r="R338" s="161">
        <v>2010</v>
      </c>
      <c r="S338" s="162">
        <v>2011</v>
      </c>
      <c r="T338" s="162">
        <v>2011</v>
      </c>
      <c r="U338" s="162">
        <v>2011</v>
      </c>
      <c r="V338" s="162">
        <v>2011</v>
      </c>
      <c r="W338" s="162">
        <v>2012</v>
      </c>
      <c r="X338" s="162">
        <v>2012</v>
      </c>
      <c r="Y338" s="162">
        <v>2012</v>
      </c>
      <c r="Z338" s="162">
        <v>2012</v>
      </c>
      <c r="AA338" s="162">
        <v>2013</v>
      </c>
      <c r="AB338" s="162">
        <v>2013</v>
      </c>
      <c r="AC338" s="162">
        <v>2013</v>
      </c>
      <c r="AD338" s="162">
        <v>2013</v>
      </c>
      <c r="AE338" s="162">
        <v>2014</v>
      </c>
      <c r="AF338" s="162">
        <v>2014</v>
      </c>
      <c r="AG338" s="162">
        <v>2014</v>
      </c>
      <c r="AH338" s="162">
        <v>2014</v>
      </c>
      <c r="AI338" s="162">
        <v>2015</v>
      </c>
      <c r="AJ338" s="162">
        <v>2015</v>
      </c>
      <c r="AK338" s="162">
        <v>2015</v>
      </c>
      <c r="AL338" s="162">
        <v>2015</v>
      </c>
      <c r="AM338" s="162">
        <v>2016</v>
      </c>
      <c r="AN338" s="162">
        <v>2016</v>
      </c>
      <c r="AO338" s="162">
        <v>2016</v>
      </c>
      <c r="AP338" s="162">
        <v>2016</v>
      </c>
      <c r="AQ338" s="162">
        <v>2017</v>
      </c>
      <c r="AR338" s="162">
        <v>2017</v>
      </c>
      <c r="AS338" s="162">
        <v>2017</v>
      </c>
      <c r="AT338" s="162">
        <v>2017</v>
      </c>
      <c r="AU338" s="162">
        <v>2018</v>
      </c>
      <c r="AV338" s="162">
        <v>2018</v>
      </c>
      <c r="AW338" s="162">
        <v>2018</v>
      </c>
      <c r="AX338" s="162">
        <v>2018</v>
      </c>
      <c r="AY338" s="163">
        <v>2019</v>
      </c>
      <c r="AZ338" s="163">
        <v>2019</v>
      </c>
      <c r="BA338" s="163">
        <v>2019</v>
      </c>
      <c r="BB338" s="163">
        <v>2019</v>
      </c>
      <c r="BC338" s="163">
        <v>2020</v>
      </c>
      <c r="BD338" s="163">
        <v>2020</v>
      </c>
      <c r="BE338" s="163">
        <v>2020</v>
      </c>
      <c r="BF338" s="163">
        <v>2020</v>
      </c>
      <c r="BG338" s="163">
        <v>2021</v>
      </c>
      <c r="BH338" s="163">
        <v>2021</v>
      </c>
      <c r="BI338" s="163">
        <v>2021</v>
      </c>
      <c r="BJ338" s="163">
        <v>2021</v>
      </c>
      <c r="BK338" s="779">
        <v>2022</v>
      </c>
      <c r="BL338" s="779">
        <v>2022</v>
      </c>
      <c r="BM338" s="779">
        <v>2022</v>
      </c>
      <c r="BN338" s="779">
        <v>2022</v>
      </c>
    </row>
    <row r="339" spans="3:66" ht="18" customHeight="1" x14ac:dyDescent="0.25">
      <c r="C339" s="780" t="s">
        <v>1217</v>
      </c>
      <c r="D339" s="780" t="s">
        <v>1218</v>
      </c>
      <c r="E339" s="780" t="s">
        <v>1219</v>
      </c>
      <c r="F339" s="780" t="s">
        <v>1220</v>
      </c>
      <c r="G339" s="780" t="s">
        <v>1217</v>
      </c>
      <c r="H339" s="780" t="s">
        <v>1218</v>
      </c>
      <c r="I339" s="780" t="s">
        <v>1219</v>
      </c>
      <c r="J339" s="780" t="s">
        <v>1220</v>
      </c>
      <c r="K339" s="780" t="s">
        <v>1217</v>
      </c>
      <c r="L339" s="780" t="s">
        <v>1218</v>
      </c>
      <c r="M339" s="780" t="s">
        <v>1219</v>
      </c>
      <c r="N339" s="780" t="s">
        <v>1220</v>
      </c>
      <c r="O339" s="780" t="s">
        <v>1217</v>
      </c>
      <c r="P339" s="780" t="s">
        <v>1218</v>
      </c>
      <c r="Q339" s="780" t="s">
        <v>1219</v>
      </c>
      <c r="R339" s="780" t="s">
        <v>1220</v>
      </c>
      <c r="S339" s="780" t="s">
        <v>1217</v>
      </c>
      <c r="T339" s="780" t="s">
        <v>1218</v>
      </c>
      <c r="U339" s="780" t="s">
        <v>1219</v>
      </c>
      <c r="V339" s="780" t="s">
        <v>1220</v>
      </c>
      <c r="W339" s="780" t="s">
        <v>1217</v>
      </c>
      <c r="X339" s="780" t="s">
        <v>1218</v>
      </c>
      <c r="Y339" s="780" t="s">
        <v>1219</v>
      </c>
      <c r="Z339" s="780" t="s">
        <v>1220</v>
      </c>
      <c r="AA339" s="780" t="s">
        <v>1217</v>
      </c>
      <c r="AB339" s="780" t="s">
        <v>1218</v>
      </c>
      <c r="AC339" s="780" t="s">
        <v>1219</v>
      </c>
      <c r="AD339" s="780" t="s">
        <v>1220</v>
      </c>
      <c r="AE339" s="780" t="s">
        <v>1217</v>
      </c>
      <c r="AF339" s="780" t="s">
        <v>1218</v>
      </c>
      <c r="AG339" s="780" t="s">
        <v>1219</v>
      </c>
      <c r="AH339" s="780" t="s">
        <v>1220</v>
      </c>
      <c r="AI339" s="780" t="s">
        <v>1217</v>
      </c>
      <c r="AJ339" s="780" t="s">
        <v>1218</v>
      </c>
      <c r="AK339" s="780" t="s">
        <v>1219</v>
      </c>
      <c r="AL339" s="780" t="s">
        <v>1220</v>
      </c>
      <c r="AM339" s="780" t="s">
        <v>1217</v>
      </c>
      <c r="AN339" s="780" t="s">
        <v>1218</v>
      </c>
      <c r="AO339" s="780" t="s">
        <v>1219</v>
      </c>
      <c r="AP339" s="780" t="s">
        <v>1220</v>
      </c>
      <c r="AQ339" s="780" t="s">
        <v>1217</v>
      </c>
      <c r="AR339" s="780" t="s">
        <v>1218</v>
      </c>
      <c r="AS339" s="780" t="s">
        <v>1219</v>
      </c>
      <c r="AT339" s="780" t="s">
        <v>1220</v>
      </c>
      <c r="AU339" s="780" t="s">
        <v>1217</v>
      </c>
      <c r="AV339" s="780" t="s">
        <v>1218</v>
      </c>
      <c r="AW339" s="780" t="s">
        <v>1219</v>
      </c>
      <c r="AX339" s="780" t="s">
        <v>1220</v>
      </c>
      <c r="AY339" s="780" t="s">
        <v>1217</v>
      </c>
      <c r="AZ339" s="780" t="s">
        <v>1218</v>
      </c>
      <c r="BA339" s="780" t="s">
        <v>1219</v>
      </c>
      <c r="BB339" s="780" t="s">
        <v>1220</v>
      </c>
      <c r="BC339" s="780" t="s">
        <v>1217</v>
      </c>
      <c r="BD339" s="780" t="s">
        <v>1218</v>
      </c>
      <c r="BE339" s="780" t="s">
        <v>1219</v>
      </c>
      <c r="BF339" s="780" t="s">
        <v>1220</v>
      </c>
      <c r="BG339" s="780" t="s">
        <v>1217</v>
      </c>
      <c r="BH339" s="780" t="s">
        <v>1218</v>
      </c>
      <c r="BI339" s="780" t="s">
        <v>1219</v>
      </c>
      <c r="BJ339" s="780" t="s">
        <v>1220</v>
      </c>
      <c r="BK339" s="780" t="s">
        <v>1217</v>
      </c>
      <c r="BL339" s="780" t="s">
        <v>1218</v>
      </c>
      <c r="BM339" s="780" t="s">
        <v>1219</v>
      </c>
      <c r="BN339" s="780" t="s">
        <v>1220</v>
      </c>
    </row>
    <row r="340" spans="3:66" ht="18" customHeight="1" x14ac:dyDescent="0.25">
      <c r="C340" s="764">
        <v>1</v>
      </c>
      <c r="D340" s="764">
        <v>2</v>
      </c>
      <c r="E340" s="764">
        <v>3</v>
      </c>
      <c r="F340" s="764">
        <v>4</v>
      </c>
      <c r="G340" s="764">
        <v>1</v>
      </c>
      <c r="H340" s="764">
        <v>2</v>
      </c>
      <c r="I340" s="764">
        <v>3</v>
      </c>
      <c r="J340" s="764">
        <v>4</v>
      </c>
      <c r="K340" s="764">
        <v>1</v>
      </c>
      <c r="L340" s="764">
        <v>2</v>
      </c>
      <c r="M340" s="764">
        <v>3</v>
      </c>
      <c r="N340" s="764">
        <v>4</v>
      </c>
      <c r="O340" s="764">
        <v>1</v>
      </c>
      <c r="P340" s="764">
        <v>2</v>
      </c>
      <c r="Q340" s="764">
        <v>3</v>
      </c>
      <c r="R340" s="764">
        <v>4</v>
      </c>
      <c r="S340" s="764">
        <v>1</v>
      </c>
      <c r="T340" s="764">
        <v>2</v>
      </c>
      <c r="U340" s="764">
        <v>3</v>
      </c>
      <c r="V340" s="764">
        <v>4</v>
      </c>
      <c r="W340" s="764">
        <v>1</v>
      </c>
      <c r="X340" s="764">
        <v>2</v>
      </c>
      <c r="Y340" s="764">
        <v>3</v>
      </c>
      <c r="Z340" s="764">
        <v>4</v>
      </c>
      <c r="AA340" s="764">
        <v>1</v>
      </c>
      <c r="AB340" s="764">
        <v>2</v>
      </c>
      <c r="AC340" s="764">
        <v>3</v>
      </c>
      <c r="AD340" s="764">
        <v>4</v>
      </c>
      <c r="AE340" s="764">
        <v>1</v>
      </c>
      <c r="AF340" s="764">
        <v>2</v>
      </c>
      <c r="AG340" s="764">
        <v>3</v>
      </c>
      <c r="AH340" s="764">
        <v>4</v>
      </c>
      <c r="AI340" s="764">
        <v>1</v>
      </c>
      <c r="AJ340" s="764">
        <v>2</v>
      </c>
      <c r="AK340" s="764">
        <v>3</v>
      </c>
      <c r="AL340" s="764">
        <v>4</v>
      </c>
      <c r="AM340" s="764">
        <v>1</v>
      </c>
      <c r="AN340" s="764">
        <v>2</v>
      </c>
      <c r="AO340" s="764">
        <v>3</v>
      </c>
      <c r="AP340" s="764">
        <v>4</v>
      </c>
      <c r="AQ340" s="764">
        <v>1</v>
      </c>
      <c r="AR340" s="764">
        <v>2</v>
      </c>
      <c r="AS340" s="764">
        <v>3</v>
      </c>
      <c r="AT340" s="764">
        <v>4</v>
      </c>
      <c r="AU340" s="764">
        <v>1</v>
      </c>
      <c r="AV340" s="764">
        <v>2</v>
      </c>
      <c r="AW340" s="764">
        <v>3</v>
      </c>
      <c r="AX340" s="764">
        <v>4</v>
      </c>
      <c r="AY340" s="764">
        <v>1</v>
      </c>
      <c r="AZ340" s="764">
        <v>2</v>
      </c>
      <c r="BA340" s="764">
        <v>3</v>
      </c>
      <c r="BB340" s="764">
        <v>4</v>
      </c>
      <c r="BC340" s="764">
        <v>1</v>
      </c>
      <c r="BD340" s="764">
        <v>2</v>
      </c>
      <c r="BE340" s="764">
        <v>3</v>
      </c>
      <c r="BF340" s="764">
        <v>4</v>
      </c>
      <c r="BG340" s="764">
        <v>1</v>
      </c>
      <c r="BH340" s="764">
        <v>2</v>
      </c>
      <c r="BI340" s="764">
        <v>3</v>
      </c>
      <c r="BJ340" s="764">
        <v>4</v>
      </c>
      <c r="BK340" s="764">
        <v>1</v>
      </c>
      <c r="BL340" s="764">
        <v>2</v>
      </c>
      <c r="BM340" s="764">
        <v>3</v>
      </c>
      <c r="BN340" s="764">
        <v>4</v>
      </c>
    </row>
    <row r="341" spans="3:66" ht="18" customHeight="1" x14ac:dyDescent="0.25">
      <c r="C341" s="765" t="str">
        <f>"Comb_VehA2_"&amp;C340&amp;"_"&amp;C338</f>
        <v>Comb_VehA2_1_2007</v>
      </c>
      <c r="D341" s="765" t="str">
        <f t="shared" ref="D341:BN341" si="25">"Comb_VehA2_"&amp;D340&amp;"_"&amp;D338</f>
        <v>Comb_VehA2_2_2007</v>
      </c>
      <c r="E341" s="765" t="str">
        <f t="shared" si="25"/>
        <v>Comb_VehA2_3_2007</v>
      </c>
      <c r="F341" s="765" t="str">
        <f t="shared" si="25"/>
        <v>Comb_VehA2_4_2007</v>
      </c>
      <c r="G341" s="765" t="str">
        <f t="shared" si="25"/>
        <v>Comb_VehA2_1_2008</v>
      </c>
      <c r="H341" s="765" t="str">
        <f t="shared" si="25"/>
        <v>Comb_VehA2_2_2008</v>
      </c>
      <c r="I341" s="765" t="str">
        <f t="shared" si="25"/>
        <v>Comb_VehA2_3_2008</v>
      </c>
      <c r="J341" s="765" t="str">
        <f t="shared" si="25"/>
        <v>Comb_VehA2_4_2008</v>
      </c>
      <c r="K341" s="765" t="str">
        <f t="shared" si="25"/>
        <v>Comb_VehA2_1_2009</v>
      </c>
      <c r="L341" s="765" t="str">
        <f t="shared" si="25"/>
        <v>Comb_VehA2_2_2009</v>
      </c>
      <c r="M341" s="765" t="str">
        <f t="shared" si="25"/>
        <v>Comb_VehA2_3_2009</v>
      </c>
      <c r="N341" s="765" t="str">
        <f t="shared" si="25"/>
        <v>Comb_VehA2_4_2009</v>
      </c>
      <c r="O341" s="765" t="str">
        <f t="shared" si="25"/>
        <v>Comb_VehA2_1_2010</v>
      </c>
      <c r="P341" s="765" t="str">
        <f t="shared" si="25"/>
        <v>Comb_VehA2_2_2010</v>
      </c>
      <c r="Q341" s="765" t="str">
        <f t="shared" si="25"/>
        <v>Comb_VehA2_3_2010</v>
      </c>
      <c r="R341" s="765" t="str">
        <f t="shared" si="25"/>
        <v>Comb_VehA2_4_2010</v>
      </c>
      <c r="S341" s="765" t="str">
        <f t="shared" si="25"/>
        <v>Comb_VehA2_1_2011</v>
      </c>
      <c r="T341" s="765" t="str">
        <f t="shared" si="25"/>
        <v>Comb_VehA2_2_2011</v>
      </c>
      <c r="U341" s="765" t="str">
        <f t="shared" si="25"/>
        <v>Comb_VehA2_3_2011</v>
      </c>
      <c r="V341" s="765" t="str">
        <f t="shared" si="25"/>
        <v>Comb_VehA2_4_2011</v>
      </c>
      <c r="W341" s="765" t="str">
        <f t="shared" si="25"/>
        <v>Comb_VehA2_1_2012</v>
      </c>
      <c r="X341" s="765" t="str">
        <f t="shared" si="25"/>
        <v>Comb_VehA2_2_2012</v>
      </c>
      <c r="Y341" s="765" t="str">
        <f t="shared" si="25"/>
        <v>Comb_VehA2_3_2012</v>
      </c>
      <c r="Z341" s="765" t="str">
        <f t="shared" si="25"/>
        <v>Comb_VehA2_4_2012</v>
      </c>
      <c r="AA341" s="765" t="str">
        <f t="shared" si="25"/>
        <v>Comb_VehA2_1_2013</v>
      </c>
      <c r="AB341" s="765" t="str">
        <f t="shared" si="25"/>
        <v>Comb_VehA2_2_2013</v>
      </c>
      <c r="AC341" s="765" t="str">
        <f t="shared" si="25"/>
        <v>Comb_VehA2_3_2013</v>
      </c>
      <c r="AD341" s="765" t="str">
        <f t="shared" si="25"/>
        <v>Comb_VehA2_4_2013</v>
      </c>
      <c r="AE341" s="765" t="str">
        <f t="shared" si="25"/>
        <v>Comb_VehA2_1_2014</v>
      </c>
      <c r="AF341" s="765" t="str">
        <f t="shared" si="25"/>
        <v>Comb_VehA2_2_2014</v>
      </c>
      <c r="AG341" s="765" t="str">
        <f t="shared" si="25"/>
        <v>Comb_VehA2_3_2014</v>
      </c>
      <c r="AH341" s="765" t="str">
        <f t="shared" si="25"/>
        <v>Comb_VehA2_4_2014</v>
      </c>
      <c r="AI341" s="765" t="str">
        <f t="shared" si="25"/>
        <v>Comb_VehA2_1_2015</v>
      </c>
      <c r="AJ341" s="765" t="str">
        <f t="shared" si="25"/>
        <v>Comb_VehA2_2_2015</v>
      </c>
      <c r="AK341" s="765" t="str">
        <f t="shared" si="25"/>
        <v>Comb_VehA2_3_2015</v>
      </c>
      <c r="AL341" s="765" t="str">
        <f t="shared" si="25"/>
        <v>Comb_VehA2_4_2015</v>
      </c>
      <c r="AM341" s="765" t="str">
        <f t="shared" si="25"/>
        <v>Comb_VehA2_1_2016</v>
      </c>
      <c r="AN341" s="765" t="str">
        <f t="shared" si="25"/>
        <v>Comb_VehA2_2_2016</v>
      </c>
      <c r="AO341" s="765" t="str">
        <f t="shared" si="25"/>
        <v>Comb_VehA2_3_2016</v>
      </c>
      <c r="AP341" s="765" t="str">
        <f t="shared" si="25"/>
        <v>Comb_VehA2_4_2016</v>
      </c>
      <c r="AQ341" s="765" t="str">
        <f t="shared" si="25"/>
        <v>Comb_VehA2_1_2017</v>
      </c>
      <c r="AR341" s="765" t="str">
        <f t="shared" si="25"/>
        <v>Comb_VehA2_2_2017</v>
      </c>
      <c r="AS341" s="765" t="str">
        <f t="shared" si="25"/>
        <v>Comb_VehA2_3_2017</v>
      </c>
      <c r="AT341" s="765" t="str">
        <f t="shared" si="25"/>
        <v>Comb_VehA2_4_2017</v>
      </c>
      <c r="AU341" s="765" t="str">
        <f t="shared" si="25"/>
        <v>Comb_VehA2_1_2018</v>
      </c>
      <c r="AV341" s="765" t="str">
        <f t="shared" si="25"/>
        <v>Comb_VehA2_2_2018</v>
      </c>
      <c r="AW341" s="765" t="str">
        <f t="shared" si="25"/>
        <v>Comb_VehA2_3_2018</v>
      </c>
      <c r="AX341" s="765" t="str">
        <f t="shared" si="25"/>
        <v>Comb_VehA2_4_2018</v>
      </c>
      <c r="AY341" s="765" t="str">
        <f t="shared" si="25"/>
        <v>Comb_VehA2_1_2019</v>
      </c>
      <c r="AZ341" s="765" t="str">
        <f t="shared" si="25"/>
        <v>Comb_VehA2_2_2019</v>
      </c>
      <c r="BA341" s="765" t="str">
        <f t="shared" si="25"/>
        <v>Comb_VehA2_3_2019</v>
      </c>
      <c r="BB341" s="765" t="str">
        <f t="shared" si="25"/>
        <v>Comb_VehA2_4_2019</v>
      </c>
      <c r="BC341" s="765" t="str">
        <f t="shared" si="25"/>
        <v>Comb_VehA2_1_2020</v>
      </c>
      <c r="BD341" s="765" t="str">
        <f t="shared" si="25"/>
        <v>Comb_VehA2_2_2020</v>
      </c>
      <c r="BE341" s="765" t="str">
        <f t="shared" si="25"/>
        <v>Comb_VehA2_3_2020</v>
      </c>
      <c r="BF341" s="765" t="str">
        <f t="shared" si="25"/>
        <v>Comb_VehA2_4_2020</v>
      </c>
      <c r="BG341" s="765" t="str">
        <f t="shared" si="25"/>
        <v>Comb_VehA2_1_2021</v>
      </c>
      <c r="BH341" s="765" t="str">
        <f>"Comb_VehA2_"&amp;BH340&amp;"_"&amp;BH338</f>
        <v>Comb_VehA2_2_2021</v>
      </c>
      <c r="BI341" s="765" t="str">
        <f t="shared" si="25"/>
        <v>Comb_VehA2_3_2021</v>
      </c>
      <c r="BJ341" s="765" t="str">
        <f>"Comb_VehA2_"&amp;BJ340&amp;"_"&amp;BJ338</f>
        <v>Comb_VehA2_4_2021</v>
      </c>
      <c r="BK341" s="765" t="str">
        <f>"Comb_VehA2_"&amp;BK340&amp;"_"&amp;BK338</f>
        <v>Comb_VehA2_1_2022</v>
      </c>
      <c r="BL341" s="765" t="str">
        <f t="shared" si="25"/>
        <v>Comb_VehA2_2_2022</v>
      </c>
      <c r="BM341" s="765" t="str">
        <f t="shared" si="25"/>
        <v>Comb_VehA2_3_2022</v>
      </c>
      <c r="BN341" s="765" t="str">
        <f t="shared" si="25"/>
        <v>Comb_VehA2_4_2022</v>
      </c>
    </row>
    <row r="342" spans="3:66" ht="18" customHeight="1" x14ac:dyDescent="0.25">
      <c r="C342" s="738" t="s">
        <v>1449</v>
      </c>
      <c r="D342" s="739" t="s">
        <v>1449</v>
      </c>
      <c r="E342" s="738" t="s">
        <v>1449</v>
      </c>
      <c r="F342" s="740" t="s">
        <v>1449</v>
      </c>
      <c r="G342" s="738" t="s">
        <v>1449</v>
      </c>
      <c r="H342" s="739" t="s">
        <v>1449</v>
      </c>
      <c r="I342" s="738" t="s">
        <v>1449</v>
      </c>
      <c r="J342" s="738" t="s">
        <v>1449</v>
      </c>
      <c r="K342" s="738" t="s">
        <v>1449</v>
      </c>
      <c r="L342" s="739" t="s">
        <v>1449</v>
      </c>
      <c r="M342" s="738" t="s">
        <v>1449</v>
      </c>
      <c r="N342" s="738" t="s">
        <v>1449</v>
      </c>
      <c r="O342" s="738" t="s">
        <v>1449</v>
      </c>
      <c r="P342" s="739" t="s">
        <v>1449</v>
      </c>
      <c r="Q342" s="738" t="s">
        <v>1449</v>
      </c>
      <c r="R342" s="738" t="s">
        <v>1449</v>
      </c>
      <c r="S342" s="738" t="s">
        <v>1449</v>
      </c>
      <c r="T342" s="739" t="s">
        <v>1449</v>
      </c>
      <c r="U342" s="738" t="s">
        <v>1449</v>
      </c>
      <c r="V342" s="738" t="s">
        <v>1449</v>
      </c>
      <c r="W342" s="738" t="s">
        <v>1449</v>
      </c>
      <c r="X342" s="739" t="s">
        <v>1449</v>
      </c>
      <c r="Y342" s="738" t="s">
        <v>1449</v>
      </c>
      <c r="Z342" s="738" t="s">
        <v>1449</v>
      </c>
      <c r="AA342" s="738" t="s">
        <v>1449</v>
      </c>
      <c r="AB342" s="739" t="s">
        <v>1449</v>
      </c>
      <c r="AC342" s="738" t="s">
        <v>1449</v>
      </c>
      <c r="AD342" s="738" t="s">
        <v>1449</v>
      </c>
      <c r="AE342" s="738" t="s">
        <v>1449</v>
      </c>
      <c r="AF342" s="739" t="s">
        <v>1449</v>
      </c>
      <c r="AG342" s="738" t="s">
        <v>1449</v>
      </c>
      <c r="AH342" s="738" t="s">
        <v>1449</v>
      </c>
      <c r="AI342" s="738" t="s">
        <v>1449</v>
      </c>
      <c r="AJ342" s="739" t="s">
        <v>1449</v>
      </c>
      <c r="AK342" s="738" t="s">
        <v>1449</v>
      </c>
      <c r="AL342" s="738" t="s">
        <v>1449</v>
      </c>
      <c r="AM342" s="738" t="s">
        <v>1449</v>
      </c>
      <c r="AN342" s="739" t="s">
        <v>1449</v>
      </c>
      <c r="AO342" s="738" t="s">
        <v>1449</v>
      </c>
      <c r="AP342" s="738" t="s">
        <v>1449</v>
      </c>
      <c r="AQ342" s="738" t="s">
        <v>1449</v>
      </c>
      <c r="AR342" s="739" t="s">
        <v>1449</v>
      </c>
      <c r="AS342" s="738" t="s">
        <v>1449</v>
      </c>
      <c r="AT342" s="738" t="s">
        <v>1449</v>
      </c>
      <c r="AU342" s="738" t="s">
        <v>1449</v>
      </c>
      <c r="AV342" s="739" t="s">
        <v>1449</v>
      </c>
      <c r="AW342" s="738" t="s">
        <v>1449</v>
      </c>
      <c r="AX342" s="738" t="s">
        <v>1449</v>
      </c>
      <c r="AY342" s="738" t="s">
        <v>1449</v>
      </c>
      <c r="AZ342" s="739" t="s">
        <v>1449</v>
      </c>
      <c r="BA342" s="738" t="s">
        <v>1449</v>
      </c>
      <c r="BB342" s="738" t="s">
        <v>1449</v>
      </c>
      <c r="BC342" s="738" t="s">
        <v>1449</v>
      </c>
      <c r="BD342" s="739" t="s">
        <v>1449</v>
      </c>
      <c r="BE342" s="738" t="s">
        <v>1449</v>
      </c>
      <c r="BF342" s="738" t="s">
        <v>1449</v>
      </c>
      <c r="BG342" s="738" t="s">
        <v>1449</v>
      </c>
      <c r="BH342" s="739" t="s">
        <v>1449</v>
      </c>
      <c r="BI342" s="738" t="s">
        <v>1449</v>
      </c>
      <c r="BJ342" s="738" t="s">
        <v>1449</v>
      </c>
      <c r="BK342" s="738" t="s">
        <v>1449</v>
      </c>
      <c r="BL342" s="739" t="s">
        <v>1449</v>
      </c>
      <c r="BM342" s="738" t="s">
        <v>1449</v>
      </c>
      <c r="BN342" s="738" t="s">
        <v>1449</v>
      </c>
    </row>
    <row r="343" spans="3:66" ht="18" customHeight="1" x14ac:dyDescent="0.25">
      <c r="C343" s="767" t="s">
        <v>1448</v>
      </c>
      <c r="D343" s="741" t="s">
        <v>1448</v>
      </c>
      <c r="E343" s="767" t="s">
        <v>1448</v>
      </c>
      <c r="F343" s="742" t="s">
        <v>643</v>
      </c>
      <c r="G343" s="767" t="s">
        <v>1448</v>
      </c>
      <c r="H343" s="741" t="s">
        <v>1448</v>
      </c>
      <c r="I343" s="767" t="s">
        <v>1448</v>
      </c>
      <c r="J343" s="428" t="s">
        <v>643</v>
      </c>
      <c r="K343" s="767" t="s">
        <v>1448</v>
      </c>
      <c r="L343" s="741" t="s">
        <v>1448</v>
      </c>
      <c r="M343" s="767" t="s">
        <v>1448</v>
      </c>
      <c r="N343" s="428" t="s">
        <v>643</v>
      </c>
      <c r="O343" s="767" t="s">
        <v>1448</v>
      </c>
      <c r="P343" s="741" t="s">
        <v>1448</v>
      </c>
      <c r="Q343" s="767" t="s">
        <v>1448</v>
      </c>
      <c r="R343" s="428" t="s">
        <v>643</v>
      </c>
      <c r="S343" s="767" t="s">
        <v>1448</v>
      </c>
      <c r="T343" s="741" t="s">
        <v>1448</v>
      </c>
      <c r="U343" s="767" t="s">
        <v>1448</v>
      </c>
      <c r="V343" s="428" t="s">
        <v>643</v>
      </c>
      <c r="W343" s="767" t="s">
        <v>1448</v>
      </c>
      <c r="X343" s="741" t="s">
        <v>1448</v>
      </c>
      <c r="Y343" s="767" t="s">
        <v>1448</v>
      </c>
      <c r="Z343" s="428" t="s">
        <v>643</v>
      </c>
      <c r="AA343" s="767" t="s">
        <v>1448</v>
      </c>
      <c r="AB343" s="741" t="s">
        <v>1448</v>
      </c>
      <c r="AC343" s="767" t="s">
        <v>1448</v>
      </c>
      <c r="AD343" s="428" t="s">
        <v>643</v>
      </c>
      <c r="AE343" s="767" t="s">
        <v>1448</v>
      </c>
      <c r="AF343" s="741" t="s">
        <v>1448</v>
      </c>
      <c r="AG343" s="767" t="s">
        <v>1448</v>
      </c>
      <c r="AH343" s="428" t="s">
        <v>643</v>
      </c>
      <c r="AI343" s="767" t="s">
        <v>1448</v>
      </c>
      <c r="AJ343" s="741" t="s">
        <v>1448</v>
      </c>
      <c r="AK343" s="767" t="s">
        <v>1448</v>
      </c>
      <c r="AL343" s="428" t="s">
        <v>643</v>
      </c>
      <c r="AM343" s="767" t="s">
        <v>1448</v>
      </c>
      <c r="AN343" s="741" t="s">
        <v>1448</v>
      </c>
      <c r="AO343" s="767" t="s">
        <v>1448</v>
      </c>
      <c r="AP343" s="428" t="s">
        <v>643</v>
      </c>
      <c r="AQ343" s="767" t="s">
        <v>1448</v>
      </c>
      <c r="AR343" s="741" t="s">
        <v>1448</v>
      </c>
      <c r="AS343" s="767" t="s">
        <v>1448</v>
      </c>
      <c r="AT343" s="428" t="s">
        <v>643</v>
      </c>
      <c r="AU343" s="767" t="s">
        <v>1448</v>
      </c>
      <c r="AV343" s="741" t="s">
        <v>1448</v>
      </c>
      <c r="AW343" s="767" t="s">
        <v>1448</v>
      </c>
      <c r="AX343" s="428" t="s">
        <v>643</v>
      </c>
      <c r="AY343" s="767" t="s">
        <v>1448</v>
      </c>
      <c r="AZ343" s="741" t="s">
        <v>1448</v>
      </c>
      <c r="BA343" s="767" t="s">
        <v>1448</v>
      </c>
      <c r="BB343" s="428" t="s">
        <v>643</v>
      </c>
      <c r="BC343" s="767" t="s">
        <v>1448</v>
      </c>
      <c r="BD343" s="741" t="s">
        <v>1448</v>
      </c>
      <c r="BE343" s="767" t="s">
        <v>1448</v>
      </c>
      <c r="BF343" s="428" t="s">
        <v>643</v>
      </c>
      <c r="BG343" s="767" t="s">
        <v>1448</v>
      </c>
      <c r="BH343" s="741" t="s">
        <v>1448</v>
      </c>
      <c r="BI343" s="767" t="s">
        <v>1448</v>
      </c>
      <c r="BJ343" s="428" t="s">
        <v>643</v>
      </c>
      <c r="BK343" s="767" t="s">
        <v>1448</v>
      </c>
      <c r="BL343" s="741" t="s">
        <v>1448</v>
      </c>
      <c r="BM343" s="767" t="s">
        <v>1448</v>
      </c>
      <c r="BN343" s="428" t="s">
        <v>643</v>
      </c>
    </row>
    <row r="344" spans="3:66" ht="18" customHeight="1" x14ac:dyDescent="0.25">
      <c r="C344" s="769" t="s">
        <v>1451</v>
      </c>
      <c r="D344" s="744" t="s">
        <v>643</v>
      </c>
      <c r="E344" s="769" t="s">
        <v>1451</v>
      </c>
      <c r="G344" s="769" t="s">
        <v>1451</v>
      </c>
      <c r="H344" s="744" t="s">
        <v>643</v>
      </c>
      <c r="I344" s="769" t="s">
        <v>1451</v>
      </c>
      <c r="K344" s="769" t="s">
        <v>1451</v>
      </c>
      <c r="L344" s="744" t="s">
        <v>643</v>
      </c>
      <c r="M344" s="769" t="s">
        <v>1451</v>
      </c>
      <c r="O344" s="769" t="s">
        <v>1451</v>
      </c>
      <c r="P344" s="744" t="s">
        <v>643</v>
      </c>
      <c r="Q344" s="769" t="s">
        <v>1451</v>
      </c>
      <c r="S344" s="769" t="s">
        <v>1451</v>
      </c>
      <c r="T344" s="744" t="s">
        <v>643</v>
      </c>
      <c r="U344" s="769" t="s">
        <v>1451</v>
      </c>
      <c r="W344" s="769" t="s">
        <v>1451</v>
      </c>
      <c r="X344" s="744" t="s">
        <v>643</v>
      </c>
      <c r="Y344" s="769" t="s">
        <v>1451</v>
      </c>
      <c r="AA344" s="769" t="s">
        <v>1451</v>
      </c>
      <c r="AB344" s="744" t="s">
        <v>643</v>
      </c>
      <c r="AC344" s="769" t="s">
        <v>1451</v>
      </c>
      <c r="AE344" s="781" t="s">
        <v>1451</v>
      </c>
      <c r="AF344" s="744" t="s">
        <v>643</v>
      </c>
      <c r="AG344" s="769" t="s">
        <v>1451</v>
      </c>
      <c r="AI344" s="781" t="s">
        <v>1451</v>
      </c>
      <c r="AJ344" s="744" t="s">
        <v>643</v>
      </c>
      <c r="AK344" s="769" t="s">
        <v>1451</v>
      </c>
      <c r="AM344" s="781" t="s">
        <v>1451</v>
      </c>
      <c r="AN344" s="744" t="s">
        <v>643</v>
      </c>
      <c r="AO344" s="769" t="s">
        <v>1451</v>
      </c>
      <c r="AQ344" s="781" t="s">
        <v>1451</v>
      </c>
      <c r="AR344" s="744" t="s">
        <v>643</v>
      </c>
      <c r="AS344" s="769" t="s">
        <v>1451</v>
      </c>
      <c r="AU344" s="781" t="s">
        <v>1451</v>
      </c>
      <c r="AV344" s="744" t="s">
        <v>643</v>
      </c>
      <c r="AW344" s="769" t="s">
        <v>1451</v>
      </c>
      <c r="AY344" s="781" t="s">
        <v>1451</v>
      </c>
      <c r="AZ344" s="744" t="s">
        <v>643</v>
      </c>
      <c r="BA344" s="769" t="s">
        <v>1451</v>
      </c>
      <c r="BC344" s="781" t="s">
        <v>1451</v>
      </c>
      <c r="BD344" s="744" t="s">
        <v>643</v>
      </c>
      <c r="BE344" s="769" t="s">
        <v>1451</v>
      </c>
      <c r="BG344" s="781" t="s">
        <v>1451</v>
      </c>
      <c r="BH344" s="744" t="s">
        <v>643</v>
      </c>
      <c r="BI344" s="769" t="s">
        <v>1451</v>
      </c>
      <c r="BK344" s="781" t="s">
        <v>1451</v>
      </c>
      <c r="BL344" s="744" t="s">
        <v>643</v>
      </c>
      <c r="BM344" s="769" t="s">
        <v>1451</v>
      </c>
    </row>
    <row r="345" spans="3:66" ht="18" customHeight="1" x14ac:dyDescent="0.25">
      <c r="C345" s="769" t="s">
        <v>1450</v>
      </c>
      <c r="E345" s="743" t="s">
        <v>643</v>
      </c>
      <c r="G345" s="769" t="s">
        <v>1450</v>
      </c>
      <c r="I345" s="743" t="s">
        <v>643</v>
      </c>
      <c r="K345" s="769" t="s">
        <v>1450</v>
      </c>
      <c r="M345" s="743" t="s">
        <v>643</v>
      </c>
      <c r="O345" s="769" t="s">
        <v>1450</v>
      </c>
      <c r="Q345" s="743" t="s">
        <v>643</v>
      </c>
      <c r="S345" s="769" t="s">
        <v>1450</v>
      </c>
      <c r="U345" s="743" t="s">
        <v>643</v>
      </c>
      <c r="W345" s="769" t="s">
        <v>1450</v>
      </c>
      <c r="Y345" s="743" t="s">
        <v>643</v>
      </c>
      <c r="AA345" s="769" t="s">
        <v>1450</v>
      </c>
      <c r="AC345" s="743" t="s">
        <v>643</v>
      </c>
      <c r="AE345" s="769" t="s">
        <v>1450</v>
      </c>
      <c r="AG345" s="743" t="s">
        <v>643</v>
      </c>
      <c r="AI345" s="769" t="s">
        <v>1450</v>
      </c>
      <c r="AK345" s="743" t="s">
        <v>643</v>
      </c>
      <c r="AM345" s="769" t="s">
        <v>1450</v>
      </c>
      <c r="AO345" s="743" t="s">
        <v>643</v>
      </c>
      <c r="AQ345" s="769" t="s">
        <v>1450</v>
      </c>
      <c r="AS345" s="743" t="s">
        <v>643</v>
      </c>
      <c r="AU345" s="769" t="s">
        <v>1450</v>
      </c>
      <c r="AW345" s="743" t="s">
        <v>643</v>
      </c>
      <c r="AY345" s="769" t="s">
        <v>1450</v>
      </c>
      <c r="BA345" s="743" t="s">
        <v>643</v>
      </c>
      <c r="BC345" s="769" t="s">
        <v>1450</v>
      </c>
      <c r="BE345" s="743" t="s">
        <v>643</v>
      </c>
      <c r="BG345" s="769" t="s">
        <v>1450</v>
      </c>
      <c r="BI345" s="743" t="s">
        <v>643</v>
      </c>
      <c r="BK345" s="769" t="s">
        <v>1450</v>
      </c>
      <c r="BM345" s="743" t="s">
        <v>643</v>
      </c>
    </row>
    <row r="346" spans="3:66" ht="18" customHeight="1" x14ac:dyDescent="0.25">
      <c r="C346" s="743" t="s">
        <v>643</v>
      </c>
      <c r="G346" s="743" t="s">
        <v>643</v>
      </c>
      <c r="K346" s="743" t="s">
        <v>643</v>
      </c>
      <c r="O346" s="743" t="s">
        <v>643</v>
      </c>
      <c r="Q346" s="26"/>
      <c r="S346" s="743" t="s">
        <v>643</v>
      </c>
      <c r="W346" s="743" t="s">
        <v>643</v>
      </c>
      <c r="AA346" s="743" t="s">
        <v>643</v>
      </c>
      <c r="AE346" s="743" t="s">
        <v>643</v>
      </c>
      <c r="AG346" s="26"/>
      <c r="AI346" s="743" t="s">
        <v>643</v>
      </c>
      <c r="AM346" s="743" t="s">
        <v>643</v>
      </c>
      <c r="AQ346" s="743" t="s">
        <v>643</v>
      </c>
      <c r="AU346" s="743" t="s">
        <v>643</v>
      </c>
      <c r="AY346" s="743" t="s">
        <v>643</v>
      </c>
      <c r="BC346" s="743" t="s">
        <v>643</v>
      </c>
      <c r="BG346" s="743" t="s">
        <v>643</v>
      </c>
      <c r="BK346" s="743" t="s">
        <v>643</v>
      </c>
    </row>
    <row r="347" spans="3:66" ht="18" customHeight="1" x14ac:dyDescent="0.25">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c r="AN347" s="93"/>
      <c r="AO347" s="93"/>
      <c r="AP347" s="93"/>
      <c r="AQ347" s="93"/>
      <c r="AR347" s="93"/>
      <c r="AS347" s="93"/>
      <c r="AT347" s="93"/>
      <c r="AU347" s="93"/>
      <c r="AV347" s="93"/>
      <c r="AW347" s="93"/>
      <c r="AX347" s="93"/>
      <c r="AY347" s="93"/>
      <c r="AZ347" s="93"/>
      <c r="BA347" s="93"/>
      <c r="BB347" s="93"/>
      <c r="BC347" s="93"/>
      <c r="BD347" s="93"/>
      <c r="BE347" s="93"/>
      <c r="BF347" s="93"/>
      <c r="BG347" s="93"/>
      <c r="BH347" s="93"/>
      <c r="BI347" s="93"/>
      <c r="BJ347" s="93"/>
      <c r="BK347" s="93"/>
      <c r="BL347" s="93"/>
      <c r="BM347" s="93"/>
      <c r="BN347" s="93"/>
    </row>
    <row r="348" spans="3:66" ht="18" customHeight="1" x14ac:dyDescent="0.25">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93"/>
      <c r="AX348" s="93"/>
      <c r="AY348" s="93"/>
      <c r="AZ348" s="93"/>
      <c r="BA348" s="93"/>
      <c r="BB348" s="93"/>
      <c r="BC348" s="93"/>
      <c r="BD348" s="93"/>
      <c r="BE348" s="93"/>
      <c r="BF348" s="93"/>
      <c r="BG348" s="93"/>
      <c r="BH348" s="93"/>
      <c r="BI348" s="93"/>
      <c r="BJ348" s="93"/>
      <c r="BK348" s="93"/>
      <c r="BL348" s="93"/>
      <c r="BM348" s="93"/>
      <c r="BN348" s="93"/>
    </row>
    <row r="349" spans="3:66" ht="18" customHeight="1" x14ac:dyDescent="0.25">
      <c r="C349" s="26" t="s">
        <v>1478</v>
      </c>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3"/>
      <c r="AY349" s="93"/>
      <c r="AZ349" s="93"/>
      <c r="BA349" s="93"/>
      <c r="BB349" s="93"/>
      <c r="BC349" s="93"/>
      <c r="BD349" s="93"/>
      <c r="BE349" s="93"/>
      <c r="BF349" s="93"/>
      <c r="BG349" s="93"/>
      <c r="BH349" s="93"/>
      <c r="BI349" s="93"/>
      <c r="BJ349" s="93"/>
      <c r="BK349" s="93"/>
      <c r="BL349" s="93"/>
      <c r="BM349" s="93"/>
      <c r="BN349" s="93"/>
    </row>
    <row r="350" spans="3:66" ht="18" customHeight="1" x14ac:dyDescent="0.25">
      <c r="C350" s="11"/>
      <c r="D350" s="11"/>
      <c r="E350" s="11"/>
      <c r="L350" s="100"/>
      <c r="M350" s="100"/>
      <c r="N350" s="100"/>
      <c r="O350" s="100"/>
    </row>
    <row r="351" spans="3:66" ht="18" customHeight="1" x14ac:dyDescent="0.25">
      <c r="C351" s="11"/>
      <c r="D351" s="11"/>
      <c r="E351" s="11"/>
      <c r="L351" s="100"/>
      <c r="M351" s="100"/>
      <c r="N351" s="100"/>
      <c r="O351" s="100"/>
    </row>
    <row r="352" spans="3:66" ht="18" customHeight="1" x14ac:dyDescent="0.25">
      <c r="C352" s="11"/>
      <c r="D352" s="11"/>
      <c r="E352" s="11"/>
      <c r="L352" s="100"/>
      <c r="M352" s="100"/>
      <c r="N352" s="100"/>
      <c r="O352" s="100"/>
    </row>
    <row r="353" spans="2:16" ht="18" customHeight="1" x14ac:dyDescent="0.25">
      <c r="B353" s="121" t="s">
        <v>764</v>
      </c>
      <c r="C353" s="11"/>
      <c r="D353" s="11"/>
      <c r="E353" s="11"/>
      <c r="L353" s="100"/>
      <c r="M353" s="100"/>
      <c r="N353" s="100"/>
      <c r="O353" s="100"/>
    </row>
    <row r="354" spans="2:16" ht="18" customHeight="1" x14ac:dyDescent="0.25">
      <c r="C354" s="11"/>
      <c r="D354" s="11"/>
      <c r="E354" s="11"/>
      <c r="L354" s="100"/>
      <c r="M354" s="100"/>
      <c r="N354" s="100"/>
      <c r="O354" s="100"/>
    </row>
    <row r="355" spans="2:16" ht="18" customHeight="1" x14ac:dyDescent="0.25">
      <c r="C355" s="1112" t="s">
        <v>852</v>
      </c>
      <c r="D355" s="1112" t="s">
        <v>823</v>
      </c>
      <c r="E355" s="1112" t="s">
        <v>824</v>
      </c>
      <c r="F355" s="1112" t="s">
        <v>825</v>
      </c>
      <c r="G355" s="1109" t="s">
        <v>821</v>
      </c>
      <c r="H355" s="1110"/>
      <c r="I355" s="1111"/>
      <c r="J355" s="1109" t="s">
        <v>822</v>
      </c>
      <c r="K355" s="1110"/>
      <c r="L355" s="1111"/>
      <c r="M355" s="1109" t="s">
        <v>759</v>
      </c>
      <c r="N355" s="1110"/>
      <c r="O355" s="1110"/>
      <c r="P355" s="1111"/>
    </row>
    <row r="356" spans="2:16" ht="18" customHeight="1" x14ac:dyDescent="0.25">
      <c r="C356" s="1082"/>
      <c r="D356" s="1082"/>
      <c r="E356" s="1082"/>
      <c r="F356" s="1082"/>
      <c r="G356" s="782" t="s">
        <v>1465</v>
      </c>
      <c r="H356" s="782" t="s">
        <v>1466</v>
      </c>
      <c r="I356" s="782" t="s">
        <v>1467</v>
      </c>
      <c r="J356" s="782" t="s">
        <v>640</v>
      </c>
      <c r="K356" s="782" t="s">
        <v>641</v>
      </c>
      <c r="L356" s="782" t="s">
        <v>642</v>
      </c>
      <c r="M356" s="782" t="s">
        <v>826</v>
      </c>
      <c r="N356" s="782" t="s">
        <v>827</v>
      </c>
      <c r="O356" s="782" t="s">
        <v>828</v>
      </c>
      <c r="P356" s="782" t="s">
        <v>829</v>
      </c>
    </row>
    <row r="357" spans="2:16" ht="18" customHeight="1" x14ac:dyDescent="0.25">
      <c r="C357" s="783" t="s">
        <v>230</v>
      </c>
      <c r="D357" s="783"/>
      <c r="E357" s="783"/>
      <c r="F357" s="783"/>
      <c r="G357" s="783"/>
      <c r="H357" s="783"/>
      <c r="I357" s="783"/>
      <c r="J357" s="783"/>
      <c r="K357" s="783"/>
      <c r="L357" s="783"/>
      <c r="M357" s="783"/>
      <c r="N357" s="783"/>
      <c r="O357" s="783"/>
      <c r="P357" s="783" t="s">
        <v>229</v>
      </c>
    </row>
    <row r="358" spans="2:16" ht="18" customHeight="1" x14ac:dyDescent="0.25">
      <c r="C358" s="784" t="str">
        <f>IF(ISTEXT('4. Vehículos y maquinaria'!E82),'4. Vehículos y maquinaria'!E82,"")</f>
        <v/>
      </c>
      <c r="D358" s="784" t="str">
        <f>IF(ISTEXT('4. Vehículos y maquinaria'!F82),'4. Vehículos y maquinaria'!F82,"")</f>
        <v/>
      </c>
      <c r="E358" s="784" t="str">
        <f>IF(ISTEXT('4. Vehículos y maquinaria'!G82),'4. Vehículos y maquinaria'!G82,"")</f>
        <v/>
      </c>
      <c r="F358" s="784" t="str">
        <f>IF(ISNUMBER('4. Vehículos y maquinaria'!H82),'4. Vehículos y maquinaria'!H82,"")</f>
        <v/>
      </c>
      <c r="G358" s="785" t="str">
        <f>IF($E358="Otro (ud)","-",IFERROR(INDEX($F$302:$BA$311,MATCH($E358&amp;$D358,$E$302:$E$311,0),MATCH($D$8&amp;G$356,$F$301:$BA$301,0)),""))</f>
        <v/>
      </c>
      <c r="H358" s="785" t="str">
        <f t="shared" ref="H358:I373" si="26">IF($E358="Otro (ud)","-",IFERROR(INDEX($F$302:$BA$311,MATCH($E358&amp;$D358,$E$302:$E$311,0),MATCH($D$8&amp;H$356,$F$301:$BA$301,0)),""))</f>
        <v/>
      </c>
      <c r="I358" s="785" t="str">
        <f t="shared" si="26"/>
        <v/>
      </c>
      <c r="J358" s="785">
        <f>'4. Vehículos y maquinaria'!L82</f>
        <v>0</v>
      </c>
      <c r="K358" s="785">
        <f>'4. Vehículos y maquinaria'!M82</f>
        <v>0</v>
      </c>
      <c r="L358" s="785">
        <f>'4. Vehículos y maquinaria'!N82</f>
        <v>0</v>
      </c>
      <c r="M358" s="786" t="str">
        <f>IFERROR(IF($E358="Otro (ud)",$F358*$J358,$F358*$G358),"")</f>
        <v/>
      </c>
      <c r="N358" s="786" t="str">
        <f>IFERROR(IF($E358="Otro (ud)",$F358*$K358,$F358*$H358),"")</f>
        <v/>
      </c>
      <c r="O358" s="786" t="str">
        <f>IFERROR(IF($E358="Otro (ud)",$F358*$L358,$F358*$I358),"")</f>
        <v/>
      </c>
      <c r="P358" s="787" t="str">
        <f>IFERROR($M358+$N358*$H$13/1000+$O358*$H$14/1000,"")</f>
        <v/>
      </c>
    </row>
    <row r="359" spans="2:16" ht="18" customHeight="1" x14ac:dyDescent="0.25">
      <c r="C359" s="784" t="str">
        <f>IF(ISTEXT('4. Vehículos y maquinaria'!E83),'4. Vehículos y maquinaria'!E83,"")</f>
        <v/>
      </c>
      <c r="D359" s="784" t="str">
        <f>IF(ISTEXT('4. Vehículos y maquinaria'!F83),'4. Vehículos y maquinaria'!F83,"")</f>
        <v/>
      </c>
      <c r="E359" s="784" t="str">
        <f>IF(ISTEXT('4. Vehículos y maquinaria'!G83),'4. Vehículos y maquinaria'!G83,"")</f>
        <v/>
      </c>
      <c r="F359" s="784" t="str">
        <f>IF(ISNUMBER('4. Vehículos y maquinaria'!H83),'4. Vehículos y maquinaria'!H83,"")</f>
        <v/>
      </c>
      <c r="G359" s="785" t="str">
        <f t="shared" ref="G359:I377" si="27">IF($E359="Otro (ud)","-",IFERROR(INDEX($F$302:$BA$311,MATCH($E359&amp;$D359,$E$302:$E$311,0),MATCH($D$8&amp;G$356,$F$301:$BA$301,0)),""))</f>
        <v/>
      </c>
      <c r="H359" s="785" t="str">
        <f t="shared" si="26"/>
        <v/>
      </c>
      <c r="I359" s="785" t="str">
        <f t="shared" si="26"/>
        <v/>
      </c>
      <c r="J359" s="785">
        <f>'4. Vehículos y maquinaria'!L83</f>
        <v>0</v>
      </c>
      <c r="K359" s="785">
        <f>'4. Vehículos y maquinaria'!M83</f>
        <v>0</v>
      </c>
      <c r="L359" s="785">
        <f>'4. Vehículos y maquinaria'!N83</f>
        <v>0</v>
      </c>
      <c r="M359" s="786" t="str">
        <f t="shared" ref="M359:M376" si="28">IFERROR(IF($E359="Otro (ud)",$F359*$J359,$F359*$G359),"")</f>
        <v/>
      </c>
      <c r="N359" s="786" t="str">
        <f t="shared" ref="N359:N376" si="29">IFERROR(IF($E359="Otro (ud)",$F359*$K359,$F359*$H359),"")</f>
        <v/>
      </c>
      <c r="O359" s="786" t="str">
        <f t="shared" ref="O359:O376" si="30">IFERROR(IF($E359="Otro (ud)",$F359*$L359,$F359*$I359),"")</f>
        <v/>
      </c>
      <c r="P359" s="787" t="str">
        <f t="shared" ref="P359:P377" si="31">IFERROR($M359+$N359*$H$13/1000+$O359*$H$14/1000,"")</f>
        <v/>
      </c>
    </row>
    <row r="360" spans="2:16" ht="18" customHeight="1" x14ac:dyDescent="0.25">
      <c r="C360" s="784" t="str">
        <f>IF(ISTEXT('4. Vehículos y maquinaria'!E84),'4. Vehículos y maquinaria'!E84,"")</f>
        <v/>
      </c>
      <c r="D360" s="784" t="str">
        <f>IF(ISTEXT('4. Vehículos y maquinaria'!F84),'4. Vehículos y maquinaria'!F84,"")</f>
        <v/>
      </c>
      <c r="E360" s="784" t="str">
        <f>IF(ISTEXT('4. Vehículos y maquinaria'!G84),'4. Vehículos y maquinaria'!G84,"")</f>
        <v/>
      </c>
      <c r="F360" s="784" t="str">
        <f>IF(ISNUMBER('4. Vehículos y maquinaria'!H84),'4. Vehículos y maquinaria'!H84,"")</f>
        <v/>
      </c>
      <c r="G360" s="785" t="str">
        <f t="shared" si="27"/>
        <v/>
      </c>
      <c r="H360" s="785" t="str">
        <f t="shared" si="26"/>
        <v/>
      </c>
      <c r="I360" s="785" t="str">
        <f t="shared" si="26"/>
        <v/>
      </c>
      <c r="J360" s="785">
        <f>'4. Vehículos y maquinaria'!L84</f>
        <v>0</v>
      </c>
      <c r="K360" s="785">
        <f>'4. Vehículos y maquinaria'!M84</f>
        <v>0</v>
      </c>
      <c r="L360" s="785">
        <f>'4. Vehículos y maquinaria'!N84</f>
        <v>0</v>
      </c>
      <c r="M360" s="786" t="str">
        <f t="shared" si="28"/>
        <v/>
      </c>
      <c r="N360" s="786" t="str">
        <f t="shared" si="29"/>
        <v/>
      </c>
      <c r="O360" s="786" t="str">
        <f t="shared" si="30"/>
        <v/>
      </c>
      <c r="P360" s="787" t="str">
        <f t="shared" si="31"/>
        <v/>
      </c>
    </row>
    <row r="361" spans="2:16" ht="18" customHeight="1" x14ac:dyDescent="0.25">
      <c r="C361" s="784" t="str">
        <f>IF(ISTEXT('4. Vehículos y maquinaria'!E85),'4. Vehículos y maquinaria'!E85,"")</f>
        <v/>
      </c>
      <c r="D361" s="784" t="str">
        <f>IF(ISTEXT('4. Vehículos y maquinaria'!F85),'4. Vehículos y maquinaria'!F85,"")</f>
        <v/>
      </c>
      <c r="E361" s="784" t="str">
        <f>IF(ISTEXT('4. Vehículos y maquinaria'!G85),'4. Vehículos y maquinaria'!G85,"")</f>
        <v/>
      </c>
      <c r="F361" s="784" t="str">
        <f>IF(ISNUMBER('4. Vehículos y maquinaria'!H85),'4. Vehículos y maquinaria'!H85,"")</f>
        <v/>
      </c>
      <c r="G361" s="785" t="str">
        <f t="shared" si="27"/>
        <v/>
      </c>
      <c r="H361" s="785" t="str">
        <f t="shared" si="26"/>
        <v/>
      </c>
      <c r="I361" s="785" t="str">
        <f t="shared" si="26"/>
        <v/>
      </c>
      <c r="J361" s="785">
        <f>'4. Vehículos y maquinaria'!L85</f>
        <v>0</v>
      </c>
      <c r="K361" s="785">
        <f>'4. Vehículos y maquinaria'!M85</f>
        <v>0</v>
      </c>
      <c r="L361" s="785">
        <f>'4. Vehículos y maquinaria'!N85</f>
        <v>0</v>
      </c>
      <c r="M361" s="786" t="str">
        <f t="shared" si="28"/>
        <v/>
      </c>
      <c r="N361" s="786" t="str">
        <f t="shared" si="29"/>
        <v/>
      </c>
      <c r="O361" s="786" t="str">
        <f t="shared" si="30"/>
        <v/>
      </c>
      <c r="P361" s="787" t="str">
        <f t="shared" si="31"/>
        <v/>
      </c>
    </row>
    <row r="362" spans="2:16" ht="18" customHeight="1" x14ac:dyDescent="0.25">
      <c r="C362" s="784" t="str">
        <f>IF(ISTEXT('4. Vehículos y maquinaria'!E86),'4. Vehículos y maquinaria'!E86,"")</f>
        <v/>
      </c>
      <c r="D362" s="784" t="str">
        <f>IF(ISTEXT('4. Vehículos y maquinaria'!F86),'4. Vehículos y maquinaria'!F86,"")</f>
        <v/>
      </c>
      <c r="E362" s="784" t="str">
        <f>IF(ISTEXT('4. Vehículos y maquinaria'!G86),'4. Vehículos y maquinaria'!G86,"")</f>
        <v/>
      </c>
      <c r="F362" s="784" t="str">
        <f>IF(ISNUMBER('4. Vehículos y maquinaria'!H86),'4. Vehículos y maquinaria'!H86,"")</f>
        <v/>
      </c>
      <c r="G362" s="785" t="str">
        <f t="shared" si="27"/>
        <v/>
      </c>
      <c r="H362" s="785" t="str">
        <f t="shared" si="26"/>
        <v/>
      </c>
      <c r="I362" s="785" t="str">
        <f t="shared" si="26"/>
        <v/>
      </c>
      <c r="J362" s="785">
        <f>'4. Vehículos y maquinaria'!L86</f>
        <v>0</v>
      </c>
      <c r="K362" s="785">
        <f>'4. Vehículos y maquinaria'!M86</f>
        <v>0</v>
      </c>
      <c r="L362" s="785">
        <f>'4. Vehículos y maquinaria'!N86</f>
        <v>0</v>
      </c>
      <c r="M362" s="786" t="str">
        <f t="shared" si="28"/>
        <v/>
      </c>
      <c r="N362" s="786" t="str">
        <f t="shared" si="29"/>
        <v/>
      </c>
      <c r="O362" s="786" t="str">
        <f t="shared" si="30"/>
        <v/>
      </c>
      <c r="P362" s="787" t="str">
        <f t="shared" si="31"/>
        <v/>
      </c>
    </row>
    <row r="363" spans="2:16" ht="18" customHeight="1" x14ac:dyDescent="0.25">
      <c r="C363" s="784" t="str">
        <f>IF(ISTEXT('4. Vehículos y maquinaria'!E87),'4. Vehículos y maquinaria'!E87,"")</f>
        <v/>
      </c>
      <c r="D363" s="784" t="str">
        <f>IF(ISTEXT('4. Vehículos y maquinaria'!F87),'4. Vehículos y maquinaria'!F87,"")</f>
        <v/>
      </c>
      <c r="E363" s="784" t="str">
        <f>IF(ISTEXT('4. Vehículos y maquinaria'!G87),'4. Vehículos y maquinaria'!G87,"")</f>
        <v/>
      </c>
      <c r="F363" s="784" t="str">
        <f>IF(ISNUMBER('4. Vehículos y maquinaria'!H87),'4. Vehículos y maquinaria'!H87,"")</f>
        <v/>
      </c>
      <c r="G363" s="785" t="str">
        <f t="shared" si="27"/>
        <v/>
      </c>
      <c r="H363" s="785" t="str">
        <f t="shared" si="26"/>
        <v/>
      </c>
      <c r="I363" s="785" t="str">
        <f t="shared" si="26"/>
        <v/>
      </c>
      <c r="J363" s="785">
        <f>'4. Vehículos y maquinaria'!L87</f>
        <v>0</v>
      </c>
      <c r="K363" s="785">
        <f>'4. Vehículos y maquinaria'!M87</f>
        <v>0</v>
      </c>
      <c r="L363" s="785">
        <f>'4. Vehículos y maquinaria'!N87</f>
        <v>0</v>
      </c>
      <c r="M363" s="786" t="str">
        <f t="shared" si="28"/>
        <v/>
      </c>
      <c r="N363" s="786" t="str">
        <f t="shared" si="29"/>
        <v/>
      </c>
      <c r="O363" s="786" t="str">
        <f t="shared" si="30"/>
        <v/>
      </c>
      <c r="P363" s="787" t="str">
        <f t="shared" si="31"/>
        <v/>
      </c>
    </row>
    <row r="364" spans="2:16" ht="18" customHeight="1" x14ac:dyDescent="0.25">
      <c r="C364" s="784" t="str">
        <f>IF(ISTEXT('4. Vehículos y maquinaria'!E88),'4. Vehículos y maquinaria'!E88,"")</f>
        <v/>
      </c>
      <c r="D364" s="784" t="str">
        <f>IF(ISTEXT('4. Vehículos y maquinaria'!F88),'4. Vehículos y maquinaria'!F88,"")</f>
        <v/>
      </c>
      <c r="E364" s="784" t="str">
        <f>IF(ISTEXT('4. Vehículos y maquinaria'!G88),'4. Vehículos y maquinaria'!G88,"")</f>
        <v/>
      </c>
      <c r="F364" s="784" t="str">
        <f>IF(ISNUMBER('4. Vehículos y maquinaria'!H88),'4. Vehículos y maquinaria'!H88,"")</f>
        <v/>
      </c>
      <c r="G364" s="785" t="str">
        <f t="shared" si="27"/>
        <v/>
      </c>
      <c r="H364" s="785" t="str">
        <f t="shared" si="26"/>
        <v/>
      </c>
      <c r="I364" s="785" t="str">
        <f t="shared" si="26"/>
        <v/>
      </c>
      <c r="J364" s="785">
        <f>'4. Vehículos y maquinaria'!L88</f>
        <v>0</v>
      </c>
      <c r="K364" s="785">
        <f>'4. Vehículos y maquinaria'!M88</f>
        <v>0</v>
      </c>
      <c r="L364" s="785">
        <f>'4. Vehículos y maquinaria'!N88</f>
        <v>0</v>
      </c>
      <c r="M364" s="786" t="str">
        <f t="shared" si="28"/>
        <v/>
      </c>
      <c r="N364" s="786" t="str">
        <f t="shared" si="29"/>
        <v/>
      </c>
      <c r="O364" s="786" t="str">
        <f t="shared" si="30"/>
        <v/>
      </c>
      <c r="P364" s="787" t="str">
        <f t="shared" si="31"/>
        <v/>
      </c>
    </row>
    <row r="365" spans="2:16" ht="18" customHeight="1" x14ac:dyDescent="0.25">
      <c r="C365" s="784" t="str">
        <f>IF(ISTEXT('4. Vehículos y maquinaria'!E89),'4. Vehículos y maquinaria'!E89,"")</f>
        <v/>
      </c>
      <c r="D365" s="784" t="str">
        <f>IF(ISTEXT('4. Vehículos y maquinaria'!F89),'4. Vehículos y maquinaria'!F89,"")</f>
        <v/>
      </c>
      <c r="E365" s="784" t="str">
        <f>IF(ISTEXT('4. Vehículos y maquinaria'!G89),'4. Vehículos y maquinaria'!G89,"")</f>
        <v/>
      </c>
      <c r="F365" s="784" t="str">
        <f>IF(ISNUMBER('4. Vehículos y maquinaria'!H89),'4. Vehículos y maquinaria'!H89,"")</f>
        <v/>
      </c>
      <c r="G365" s="785" t="str">
        <f t="shared" si="27"/>
        <v/>
      </c>
      <c r="H365" s="785" t="str">
        <f t="shared" si="26"/>
        <v/>
      </c>
      <c r="I365" s="785" t="str">
        <f t="shared" si="26"/>
        <v/>
      </c>
      <c r="J365" s="785">
        <f>'4. Vehículos y maquinaria'!L89</f>
        <v>0</v>
      </c>
      <c r="K365" s="785">
        <f>'4. Vehículos y maquinaria'!M89</f>
        <v>0</v>
      </c>
      <c r="L365" s="785">
        <f>'4. Vehículos y maquinaria'!N89</f>
        <v>0</v>
      </c>
      <c r="M365" s="786" t="str">
        <f t="shared" si="28"/>
        <v/>
      </c>
      <c r="N365" s="786" t="str">
        <f t="shared" si="29"/>
        <v/>
      </c>
      <c r="O365" s="786" t="str">
        <f t="shared" si="30"/>
        <v/>
      </c>
      <c r="P365" s="787" t="str">
        <f t="shared" si="31"/>
        <v/>
      </c>
    </row>
    <row r="366" spans="2:16" ht="18" customHeight="1" x14ac:dyDescent="0.25">
      <c r="C366" s="784" t="str">
        <f>IF(ISTEXT('4. Vehículos y maquinaria'!E90),'4. Vehículos y maquinaria'!E90,"")</f>
        <v/>
      </c>
      <c r="D366" s="784" t="str">
        <f>IF(ISTEXT('4. Vehículos y maquinaria'!F90),'4. Vehículos y maquinaria'!F90,"")</f>
        <v/>
      </c>
      <c r="E366" s="784" t="str">
        <f>IF(ISTEXT('4. Vehículos y maquinaria'!G90),'4. Vehículos y maquinaria'!G90,"")</f>
        <v/>
      </c>
      <c r="F366" s="784" t="str">
        <f>IF(ISNUMBER('4. Vehículos y maquinaria'!H90),'4. Vehículos y maquinaria'!H90,"")</f>
        <v/>
      </c>
      <c r="G366" s="785" t="str">
        <f t="shared" si="27"/>
        <v/>
      </c>
      <c r="H366" s="785" t="str">
        <f t="shared" si="26"/>
        <v/>
      </c>
      <c r="I366" s="785" t="str">
        <f t="shared" si="26"/>
        <v/>
      </c>
      <c r="J366" s="785">
        <f>'4. Vehículos y maquinaria'!L90</f>
        <v>0</v>
      </c>
      <c r="K366" s="785">
        <f>'4. Vehículos y maquinaria'!M90</f>
        <v>0</v>
      </c>
      <c r="L366" s="785">
        <f>'4. Vehículos y maquinaria'!N90</f>
        <v>0</v>
      </c>
      <c r="M366" s="786" t="str">
        <f t="shared" si="28"/>
        <v/>
      </c>
      <c r="N366" s="786" t="str">
        <f t="shared" si="29"/>
        <v/>
      </c>
      <c r="O366" s="786" t="str">
        <f t="shared" si="30"/>
        <v/>
      </c>
      <c r="P366" s="787" t="str">
        <f t="shared" si="31"/>
        <v/>
      </c>
    </row>
    <row r="367" spans="2:16" ht="18" customHeight="1" x14ac:dyDescent="0.25">
      <c r="C367" s="784" t="str">
        <f>IF(ISTEXT('4. Vehículos y maquinaria'!E91),'4. Vehículos y maquinaria'!E91,"")</f>
        <v/>
      </c>
      <c r="D367" s="784" t="str">
        <f>IF(ISTEXT('4. Vehículos y maquinaria'!F91),'4. Vehículos y maquinaria'!F91,"")</f>
        <v/>
      </c>
      <c r="E367" s="784" t="str">
        <f>IF(ISTEXT('4. Vehículos y maquinaria'!G91),'4. Vehículos y maquinaria'!G91,"")</f>
        <v/>
      </c>
      <c r="F367" s="784" t="str">
        <f>IF(ISNUMBER('4. Vehículos y maquinaria'!H91),'4. Vehículos y maquinaria'!H91,"")</f>
        <v/>
      </c>
      <c r="G367" s="785" t="str">
        <f t="shared" si="27"/>
        <v/>
      </c>
      <c r="H367" s="785" t="str">
        <f t="shared" si="26"/>
        <v/>
      </c>
      <c r="I367" s="785" t="str">
        <f t="shared" si="26"/>
        <v/>
      </c>
      <c r="J367" s="785">
        <f>'4. Vehículos y maquinaria'!L91</f>
        <v>0</v>
      </c>
      <c r="K367" s="785">
        <f>'4. Vehículos y maquinaria'!M91</f>
        <v>0</v>
      </c>
      <c r="L367" s="785">
        <f>'4. Vehículos y maquinaria'!N91</f>
        <v>0</v>
      </c>
      <c r="M367" s="786" t="str">
        <f t="shared" si="28"/>
        <v/>
      </c>
      <c r="N367" s="786" t="str">
        <f t="shared" si="29"/>
        <v/>
      </c>
      <c r="O367" s="786" t="str">
        <f t="shared" si="30"/>
        <v/>
      </c>
      <c r="P367" s="787" t="str">
        <f t="shared" si="31"/>
        <v/>
      </c>
    </row>
    <row r="368" spans="2:16" ht="18" customHeight="1" x14ac:dyDescent="0.25">
      <c r="C368" s="784" t="str">
        <f>IF(ISTEXT('4. Vehículos y maquinaria'!E92),'4. Vehículos y maquinaria'!E92,"")</f>
        <v/>
      </c>
      <c r="D368" s="784" t="str">
        <f>IF(ISTEXT('4. Vehículos y maquinaria'!F92),'4. Vehículos y maquinaria'!F92,"")</f>
        <v/>
      </c>
      <c r="E368" s="784" t="str">
        <f>IF(ISTEXT('4. Vehículos y maquinaria'!G92),'4. Vehículos y maquinaria'!G92,"")</f>
        <v/>
      </c>
      <c r="F368" s="784" t="str">
        <f>IF(ISNUMBER('4. Vehículos y maquinaria'!H92),'4. Vehículos y maquinaria'!H92,"")</f>
        <v/>
      </c>
      <c r="G368" s="785" t="str">
        <f t="shared" si="27"/>
        <v/>
      </c>
      <c r="H368" s="785" t="str">
        <f t="shared" si="26"/>
        <v/>
      </c>
      <c r="I368" s="785" t="str">
        <f t="shared" si="26"/>
        <v/>
      </c>
      <c r="J368" s="785">
        <f>'4. Vehículos y maquinaria'!L92</f>
        <v>0</v>
      </c>
      <c r="K368" s="785">
        <f>'4. Vehículos y maquinaria'!M92</f>
        <v>0</v>
      </c>
      <c r="L368" s="785">
        <f>'4. Vehículos y maquinaria'!N92</f>
        <v>0</v>
      </c>
      <c r="M368" s="786" t="str">
        <f t="shared" si="28"/>
        <v/>
      </c>
      <c r="N368" s="786" t="str">
        <f t="shared" si="29"/>
        <v/>
      </c>
      <c r="O368" s="786" t="str">
        <f t="shared" si="30"/>
        <v/>
      </c>
      <c r="P368" s="787" t="str">
        <f t="shared" si="31"/>
        <v/>
      </c>
    </row>
    <row r="369" spans="1:65" ht="18" customHeight="1" x14ac:dyDescent="0.25">
      <c r="C369" s="784" t="str">
        <f>IF(ISTEXT('4. Vehículos y maquinaria'!E93),'4. Vehículos y maquinaria'!E93,"")</f>
        <v/>
      </c>
      <c r="D369" s="784" t="str">
        <f>IF(ISTEXT('4. Vehículos y maquinaria'!F93),'4. Vehículos y maquinaria'!F93,"")</f>
        <v/>
      </c>
      <c r="E369" s="784" t="str">
        <f>IF(ISTEXT('4. Vehículos y maquinaria'!G93),'4. Vehículos y maquinaria'!G93,"")</f>
        <v/>
      </c>
      <c r="F369" s="784" t="str">
        <f>IF(ISNUMBER('4. Vehículos y maquinaria'!H93),'4. Vehículos y maquinaria'!H93,"")</f>
        <v/>
      </c>
      <c r="G369" s="785" t="str">
        <f t="shared" si="27"/>
        <v/>
      </c>
      <c r="H369" s="785" t="str">
        <f t="shared" si="26"/>
        <v/>
      </c>
      <c r="I369" s="785" t="str">
        <f t="shared" si="26"/>
        <v/>
      </c>
      <c r="J369" s="785">
        <f>'4. Vehículos y maquinaria'!L93</f>
        <v>0</v>
      </c>
      <c r="K369" s="785">
        <f>'4. Vehículos y maquinaria'!M93</f>
        <v>0</v>
      </c>
      <c r="L369" s="785">
        <f>'4. Vehículos y maquinaria'!N93</f>
        <v>0</v>
      </c>
      <c r="M369" s="786" t="str">
        <f t="shared" si="28"/>
        <v/>
      </c>
      <c r="N369" s="786" t="str">
        <f t="shared" si="29"/>
        <v/>
      </c>
      <c r="O369" s="786" t="str">
        <f t="shared" si="30"/>
        <v/>
      </c>
      <c r="P369" s="787" t="str">
        <f t="shared" si="31"/>
        <v/>
      </c>
    </row>
    <row r="370" spans="1:65" ht="18" customHeight="1" x14ac:dyDescent="0.25">
      <c r="C370" s="784" t="str">
        <f>IF(ISTEXT('4. Vehículos y maquinaria'!E94),'4. Vehículos y maquinaria'!E94,"")</f>
        <v/>
      </c>
      <c r="D370" s="784" t="str">
        <f>IF(ISTEXT('4. Vehículos y maquinaria'!F94),'4. Vehículos y maquinaria'!F94,"")</f>
        <v/>
      </c>
      <c r="E370" s="784" t="str">
        <f>IF(ISTEXT('4. Vehículos y maquinaria'!G94),'4. Vehículos y maquinaria'!G94,"")</f>
        <v/>
      </c>
      <c r="F370" s="784" t="str">
        <f>IF(ISNUMBER('4. Vehículos y maquinaria'!H94),'4. Vehículos y maquinaria'!H94,"")</f>
        <v/>
      </c>
      <c r="G370" s="785" t="str">
        <f t="shared" si="27"/>
        <v/>
      </c>
      <c r="H370" s="785" t="str">
        <f t="shared" si="26"/>
        <v/>
      </c>
      <c r="I370" s="785" t="str">
        <f t="shared" si="26"/>
        <v/>
      </c>
      <c r="J370" s="785">
        <f>'4. Vehículos y maquinaria'!L94</f>
        <v>0</v>
      </c>
      <c r="K370" s="785">
        <f>'4. Vehículos y maquinaria'!M94</f>
        <v>0</v>
      </c>
      <c r="L370" s="785">
        <f>'4. Vehículos y maquinaria'!N94</f>
        <v>0</v>
      </c>
      <c r="M370" s="786" t="str">
        <f t="shared" si="28"/>
        <v/>
      </c>
      <c r="N370" s="786" t="str">
        <f t="shared" si="29"/>
        <v/>
      </c>
      <c r="O370" s="786" t="str">
        <f t="shared" si="30"/>
        <v/>
      </c>
      <c r="P370" s="787" t="str">
        <f t="shared" si="31"/>
        <v/>
      </c>
    </row>
    <row r="371" spans="1:65" ht="18" customHeight="1" x14ac:dyDescent="0.25">
      <c r="C371" s="784" t="str">
        <f>IF(ISTEXT('4. Vehículos y maquinaria'!E95),'4. Vehículos y maquinaria'!E95,"")</f>
        <v/>
      </c>
      <c r="D371" s="784" t="str">
        <f>IF(ISTEXT('4. Vehículos y maquinaria'!F95),'4. Vehículos y maquinaria'!F95,"")</f>
        <v/>
      </c>
      <c r="E371" s="784" t="str">
        <f>IF(ISTEXT('4. Vehículos y maquinaria'!G95),'4. Vehículos y maquinaria'!G95,"")</f>
        <v/>
      </c>
      <c r="F371" s="784" t="str">
        <f>IF(ISNUMBER('4. Vehículos y maquinaria'!H95),'4. Vehículos y maquinaria'!H95,"")</f>
        <v/>
      </c>
      <c r="G371" s="785" t="str">
        <f t="shared" si="27"/>
        <v/>
      </c>
      <c r="H371" s="785" t="str">
        <f t="shared" si="26"/>
        <v/>
      </c>
      <c r="I371" s="785" t="str">
        <f t="shared" si="26"/>
        <v/>
      </c>
      <c r="J371" s="785">
        <f>'4. Vehículos y maquinaria'!L95</f>
        <v>0</v>
      </c>
      <c r="K371" s="785">
        <f>'4. Vehículos y maquinaria'!M95</f>
        <v>0</v>
      </c>
      <c r="L371" s="785">
        <f>'4. Vehículos y maquinaria'!N95</f>
        <v>0</v>
      </c>
      <c r="M371" s="786" t="str">
        <f t="shared" si="28"/>
        <v/>
      </c>
      <c r="N371" s="786" t="str">
        <f t="shared" si="29"/>
        <v/>
      </c>
      <c r="O371" s="786" t="str">
        <f t="shared" si="30"/>
        <v/>
      </c>
      <c r="P371" s="787" t="str">
        <f t="shared" si="31"/>
        <v/>
      </c>
    </row>
    <row r="372" spans="1:65" ht="18" customHeight="1" x14ac:dyDescent="0.25">
      <c r="C372" s="784" t="str">
        <f>IF(ISTEXT('4. Vehículos y maquinaria'!E96),'4. Vehículos y maquinaria'!E96,"")</f>
        <v/>
      </c>
      <c r="D372" s="784" t="str">
        <f>IF(ISTEXT('4. Vehículos y maquinaria'!F96),'4. Vehículos y maquinaria'!F96,"")</f>
        <v/>
      </c>
      <c r="E372" s="784" t="str">
        <f>IF(ISTEXT('4. Vehículos y maquinaria'!G96),'4. Vehículos y maquinaria'!G96,"")</f>
        <v/>
      </c>
      <c r="F372" s="784" t="str">
        <f>IF(ISNUMBER('4. Vehículos y maquinaria'!H96),'4. Vehículos y maquinaria'!H96,"")</f>
        <v/>
      </c>
      <c r="G372" s="785" t="str">
        <f t="shared" si="27"/>
        <v/>
      </c>
      <c r="H372" s="785" t="str">
        <f t="shared" si="26"/>
        <v/>
      </c>
      <c r="I372" s="785" t="str">
        <f t="shared" si="26"/>
        <v/>
      </c>
      <c r="J372" s="785">
        <f>'4. Vehículos y maquinaria'!L96</f>
        <v>0</v>
      </c>
      <c r="K372" s="785">
        <f>'4. Vehículos y maquinaria'!M96</f>
        <v>0</v>
      </c>
      <c r="L372" s="785">
        <f>'4. Vehículos y maquinaria'!N96</f>
        <v>0</v>
      </c>
      <c r="M372" s="786" t="str">
        <f t="shared" si="28"/>
        <v/>
      </c>
      <c r="N372" s="786" t="str">
        <f t="shared" si="29"/>
        <v/>
      </c>
      <c r="O372" s="786" t="str">
        <f t="shared" si="30"/>
        <v/>
      </c>
      <c r="P372" s="787" t="str">
        <f t="shared" si="31"/>
        <v/>
      </c>
    </row>
    <row r="373" spans="1:65" ht="18" customHeight="1" x14ac:dyDescent="0.25">
      <c r="C373" s="784" t="str">
        <f>IF(ISTEXT('4. Vehículos y maquinaria'!E97),'4. Vehículos y maquinaria'!E97,"")</f>
        <v/>
      </c>
      <c r="D373" s="784" t="str">
        <f>IF(ISTEXT('4. Vehículos y maquinaria'!F97),'4. Vehículos y maquinaria'!F97,"")</f>
        <v/>
      </c>
      <c r="E373" s="784" t="str">
        <f>IF(ISTEXT('4. Vehículos y maquinaria'!G97),'4. Vehículos y maquinaria'!G97,"")</f>
        <v/>
      </c>
      <c r="F373" s="784" t="str">
        <f>IF(ISNUMBER('4. Vehículos y maquinaria'!H97),'4. Vehículos y maquinaria'!H97,"")</f>
        <v/>
      </c>
      <c r="G373" s="785" t="str">
        <f t="shared" si="27"/>
        <v/>
      </c>
      <c r="H373" s="785" t="str">
        <f t="shared" si="26"/>
        <v/>
      </c>
      <c r="I373" s="785" t="str">
        <f t="shared" si="26"/>
        <v/>
      </c>
      <c r="J373" s="785">
        <f>'4. Vehículos y maquinaria'!L97</f>
        <v>0</v>
      </c>
      <c r="K373" s="785">
        <f>'4. Vehículos y maquinaria'!M97</f>
        <v>0</v>
      </c>
      <c r="L373" s="785">
        <f>'4. Vehículos y maquinaria'!N97</f>
        <v>0</v>
      </c>
      <c r="M373" s="786" t="str">
        <f t="shared" si="28"/>
        <v/>
      </c>
      <c r="N373" s="786" t="str">
        <f t="shared" si="29"/>
        <v/>
      </c>
      <c r="O373" s="786" t="str">
        <f t="shared" si="30"/>
        <v/>
      </c>
      <c r="P373" s="787" t="str">
        <f t="shared" si="31"/>
        <v/>
      </c>
    </row>
    <row r="374" spans="1:65" ht="18" customHeight="1" x14ac:dyDescent="0.25">
      <c r="C374" s="784" t="str">
        <f>IF(ISTEXT('4. Vehículos y maquinaria'!E98),'4. Vehículos y maquinaria'!E98,"")</f>
        <v/>
      </c>
      <c r="D374" s="784" t="str">
        <f>IF(ISTEXT('4. Vehículos y maquinaria'!F98),'4. Vehículos y maquinaria'!F98,"")</f>
        <v/>
      </c>
      <c r="E374" s="784" t="str">
        <f>IF(ISTEXT('4. Vehículos y maquinaria'!G98),'4. Vehículos y maquinaria'!G98,"")</f>
        <v/>
      </c>
      <c r="F374" s="784" t="str">
        <f>IF(ISNUMBER('4. Vehículos y maquinaria'!H98),'4. Vehículos y maquinaria'!H98,"")</f>
        <v/>
      </c>
      <c r="G374" s="785" t="str">
        <f t="shared" si="27"/>
        <v/>
      </c>
      <c r="H374" s="785" t="str">
        <f t="shared" si="27"/>
        <v/>
      </c>
      <c r="I374" s="785" t="str">
        <f t="shared" si="27"/>
        <v/>
      </c>
      <c r="J374" s="785">
        <f>'4. Vehículos y maquinaria'!L98</f>
        <v>0</v>
      </c>
      <c r="K374" s="785">
        <f>'4. Vehículos y maquinaria'!M98</f>
        <v>0</v>
      </c>
      <c r="L374" s="785">
        <f>'4. Vehículos y maquinaria'!N98</f>
        <v>0</v>
      </c>
      <c r="M374" s="786" t="str">
        <f t="shared" si="28"/>
        <v/>
      </c>
      <c r="N374" s="786" t="str">
        <f t="shared" si="29"/>
        <v/>
      </c>
      <c r="O374" s="786" t="str">
        <f t="shared" si="30"/>
        <v/>
      </c>
      <c r="P374" s="787" t="str">
        <f t="shared" si="31"/>
        <v/>
      </c>
    </row>
    <row r="375" spans="1:65" ht="18" customHeight="1" x14ac:dyDescent="0.25">
      <c r="C375" s="784" t="str">
        <f>IF(ISTEXT('4. Vehículos y maquinaria'!E99),'4. Vehículos y maquinaria'!E99,"")</f>
        <v/>
      </c>
      <c r="D375" s="784" t="str">
        <f>IF(ISTEXT('4. Vehículos y maquinaria'!F99),'4. Vehículos y maquinaria'!F99,"")</f>
        <v/>
      </c>
      <c r="E375" s="784" t="str">
        <f>IF(ISTEXT('4. Vehículos y maquinaria'!G99),'4. Vehículos y maquinaria'!G99,"")</f>
        <v/>
      </c>
      <c r="F375" s="784" t="str">
        <f>IF(ISNUMBER('4. Vehículos y maquinaria'!H99),'4. Vehículos y maquinaria'!H99,"")</f>
        <v/>
      </c>
      <c r="G375" s="785" t="str">
        <f t="shared" si="27"/>
        <v/>
      </c>
      <c r="H375" s="785" t="str">
        <f t="shared" si="27"/>
        <v/>
      </c>
      <c r="I375" s="785" t="str">
        <f t="shared" si="27"/>
        <v/>
      </c>
      <c r="J375" s="785">
        <f>'4. Vehículos y maquinaria'!L99</f>
        <v>0</v>
      </c>
      <c r="K375" s="785">
        <f>'4. Vehículos y maquinaria'!M99</f>
        <v>0</v>
      </c>
      <c r="L375" s="785">
        <f>'4. Vehículos y maquinaria'!N99</f>
        <v>0</v>
      </c>
      <c r="M375" s="786" t="str">
        <f t="shared" si="28"/>
        <v/>
      </c>
      <c r="N375" s="786" t="str">
        <f t="shared" si="29"/>
        <v/>
      </c>
      <c r="O375" s="786" t="str">
        <f t="shared" si="30"/>
        <v/>
      </c>
      <c r="P375" s="787" t="str">
        <f t="shared" si="31"/>
        <v/>
      </c>
    </row>
    <row r="376" spans="1:65" ht="18" customHeight="1" x14ac:dyDescent="0.25">
      <c r="C376" s="784" t="str">
        <f>IF(ISTEXT('4. Vehículos y maquinaria'!E100),'4. Vehículos y maquinaria'!E100,"")</f>
        <v/>
      </c>
      <c r="D376" s="784" t="str">
        <f>IF(ISTEXT('4. Vehículos y maquinaria'!F100),'4. Vehículos y maquinaria'!F100,"")</f>
        <v/>
      </c>
      <c r="E376" s="784" t="str">
        <f>IF(ISTEXT('4. Vehículos y maquinaria'!G100),'4. Vehículos y maquinaria'!G100,"")</f>
        <v/>
      </c>
      <c r="F376" s="784" t="str">
        <f>IF(ISNUMBER('4. Vehículos y maquinaria'!H100),'4. Vehículos y maquinaria'!H100,"")</f>
        <v/>
      </c>
      <c r="G376" s="785" t="str">
        <f t="shared" si="27"/>
        <v/>
      </c>
      <c r="H376" s="785" t="str">
        <f t="shared" si="27"/>
        <v/>
      </c>
      <c r="I376" s="785" t="str">
        <f t="shared" si="27"/>
        <v/>
      </c>
      <c r="J376" s="785">
        <f>'4. Vehículos y maquinaria'!L100</f>
        <v>0</v>
      </c>
      <c r="K376" s="785">
        <f>'4. Vehículos y maquinaria'!M100</f>
        <v>0</v>
      </c>
      <c r="L376" s="785">
        <f>'4. Vehículos y maquinaria'!N100</f>
        <v>0</v>
      </c>
      <c r="M376" s="786" t="str">
        <f t="shared" si="28"/>
        <v/>
      </c>
      <c r="N376" s="786" t="str">
        <f t="shared" si="29"/>
        <v/>
      </c>
      <c r="O376" s="786" t="str">
        <f t="shared" si="30"/>
        <v/>
      </c>
      <c r="P376" s="787" t="str">
        <f t="shared" si="31"/>
        <v/>
      </c>
    </row>
    <row r="377" spans="1:65" ht="18" customHeight="1" x14ac:dyDescent="0.25">
      <c r="C377" s="784" t="str">
        <f>IF(ISTEXT('4. Vehículos y maquinaria'!E101),'4. Vehículos y maquinaria'!E101,"")</f>
        <v/>
      </c>
      <c r="D377" s="784" t="str">
        <f>IF(ISTEXT('4. Vehículos y maquinaria'!F101),'4. Vehículos y maquinaria'!F101,"")</f>
        <v/>
      </c>
      <c r="E377" s="784" t="str">
        <f>IF(ISTEXT('4. Vehículos y maquinaria'!G101),'4. Vehículos y maquinaria'!G101,"")</f>
        <v/>
      </c>
      <c r="F377" s="784" t="str">
        <f>IF(ISNUMBER('4. Vehículos y maquinaria'!H101),'4. Vehículos y maquinaria'!H101,"")</f>
        <v/>
      </c>
      <c r="G377" s="785" t="str">
        <f t="shared" si="27"/>
        <v/>
      </c>
      <c r="H377" s="785" t="str">
        <f t="shared" si="27"/>
        <v/>
      </c>
      <c r="I377" s="785" t="str">
        <f t="shared" si="27"/>
        <v/>
      </c>
      <c r="J377" s="785">
        <f>'4. Vehículos y maquinaria'!L101</f>
        <v>0</v>
      </c>
      <c r="K377" s="785">
        <f>'4. Vehículos y maquinaria'!M101</f>
        <v>0</v>
      </c>
      <c r="L377" s="785">
        <f>'4. Vehículos y maquinaria'!N101</f>
        <v>0</v>
      </c>
      <c r="M377" s="786" t="str">
        <f>IFERROR(IF($E377="Otro (ud)",$F377*$J377,$F377*$G377),"")</f>
        <v/>
      </c>
      <c r="N377" s="786" t="str">
        <f>IFERROR(IF($E377="Otro (ud)",$F377*$K377,$F377*$H377),"")</f>
        <v/>
      </c>
      <c r="O377" s="786" t="str">
        <f>IFERROR(IF($E377="Otro (ud)",$F377*$L377,$F377*$I377),"")</f>
        <v/>
      </c>
      <c r="P377" s="787" t="str">
        <f t="shared" si="31"/>
        <v/>
      </c>
    </row>
    <row r="378" spans="1:65" ht="18" customHeight="1" x14ac:dyDescent="0.25">
      <c r="D378" s="27"/>
      <c r="E378" s="27"/>
      <c r="F378" s="27"/>
      <c r="M378" s="788">
        <f>SUM(M358:M377)</f>
        <v>0</v>
      </c>
      <c r="N378" s="788">
        <f>SUM(N358:N377)</f>
        <v>0</v>
      </c>
      <c r="O378" s="788">
        <f>SUM(O358:O377)</f>
        <v>0</v>
      </c>
      <c r="P378" s="340">
        <f>SUM(P358:P377)</f>
        <v>0</v>
      </c>
    </row>
    <row r="379" spans="1:65" ht="18" customHeight="1" x14ac:dyDescent="0.25">
      <c r="D379" s="27"/>
      <c r="E379" s="27"/>
      <c r="F379" s="27"/>
      <c r="M379" s="365"/>
      <c r="N379" s="365"/>
      <c r="O379" s="365"/>
      <c r="P379" s="365"/>
    </row>
    <row r="380" spans="1:65" ht="18" customHeight="1" x14ac:dyDescent="0.25">
      <c r="D380" s="27"/>
      <c r="E380" s="27"/>
      <c r="F380" s="27"/>
      <c r="M380" s="365"/>
      <c r="N380" s="365"/>
      <c r="O380" s="365"/>
      <c r="P380" s="365"/>
    </row>
    <row r="381" spans="1:65" ht="18" customHeight="1" x14ac:dyDescent="0.25">
      <c r="A381" s="824"/>
      <c r="B381" s="825" t="s">
        <v>1528</v>
      </c>
      <c r="C381" s="28"/>
      <c r="D381" s="28"/>
      <c r="Q381" s="26"/>
      <c r="AG381" s="26"/>
      <c r="AW381" s="93"/>
      <c r="AX381" s="93"/>
    </row>
    <row r="382" spans="1:65" ht="18" customHeight="1" x14ac:dyDescent="0.25">
      <c r="A382" s="106"/>
      <c r="B382" s="87"/>
      <c r="BA382" s="93"/>
      <c r="BF382" s="93"/>
      <c r="BG382" s="38"/>
      <c r="BI382" s="38"/>
      <c r="BJ382" s="102"/>
      <c r="BK382" s="38"/>
      <c r="BM382" s="38"/>
    </row>
    <row r="383" spans="1:65" ht="18" customHeight="1" x14ac:dyDescent="0.25">
      <c r="A383" s="106"/>
      <c r="B383" s="87"/>
      <c r="C383" s="1081" t="s">
        <v>852</v>
      </c>
      <c r="D383" s="1081" t="s">
        <v>823</v>
      </c>
      <c r="E383" s="1081" t="s">
        <v>824</v>
      </c>
      <c r="F383" s="1083" t="s">
        <v>1526</v>
      </c>
      <c r="G383" s="1078" t="s">
        <v>821</v>
      </c>
      <c r="H383" s="1079"/>
      <c r="I383" s="1080"/>
      <c r="J383" s="1078" t="s">
        <v>822</v>
      </c>
      <c r="K383" s="1079"/>
      <c r="L383" s="1080"/>
      <c r="M383" s="1078" t="s">
        <v>759</v>
      </c>
      <c r="N383" s="1079"/>
      <c r="O383" s="1079"/>
      <c r="P383" s="1080"/>
      <c r="AQ383" s="93"/>
      <c r="AR383" s="93"/>
      <c r="AS383" s="93"/>
      <c r="AT383" s="93"/>
      <c r="AU383" s="93"/>
      <c r="AV383" s="93"/>
      <c r="AW383" s="93"/>
      <c r="AX383" s="93"/>
      <c r="AY383" s="93"/>
      <c r="AZ383" s="93"/>
      <c r="BA383" s="87"/>
      <c r="BB383" s="27"/>
      <c r="BC383" s="93"/>
      <c r="BF383" s="93"/>
      <c r="BK383" s="38"/>
    </row>
    <row r="384" spans="1:65" ht="18" customHeight="1" x14ac:dyDescent="0.25">
      <c r="A384" s="106"/>
      <c r="B384" s="87"/>
      <c r="C384" s="1082"/>
      <c r="D384" s="1082"/>
      <c r="E384" s="1082"/>
      <c r="F384" s="1084"/>
      <c r="G384" s="782" t="s">
        <v>640</v>
      </c>
      <c r="H384" s="782" t="s">
        <v>641</v>
      </c>
      <c r="I384" s="782" t="s">
        <v>642</v>
      </c>
      <c r="J384" s="782" t="s">
        <v>640</v>
      </c>
      <c r="K384" s="782" t="s">
        <v>641</v>
      </c>
      <c r="L384" s="782" t="s">
        <v>642</v>
      </c>
      <c r="M384" s="782" t="s">
        <v>826</v>
      </c>
      <c r="N384" s="782" t="s">
        <v>827</v>
      </c>
      <c r="O384" s="782" t="s">
        <v>828</v>
      </c>
      <c r="P384" s="782" t="s">
        <v>829</v>
      </c>
      <c r="AQ384" s="93"/>
      <c r="AR384" s="93"/>
      <c r="AS384" s="93"/>
      <c r="AT384" s="93"/>
      <c r="AU384" s="93"/>
      <c r="AV384" s="93"/>
      <c r="AW384" s="93"/>
      <c r="AX384" s="93"/>
      <c r="AY384" s="93"/>
      <c r="AZ384" s="93"/>
      <c r="BA384" s="87"/>
      <c r="BB384" s="93"/>
      <c r="BC384" s="93"/>
      <c r="BF384" s="93"/>
      <c r="BK384" s="38"/>
    </row>
    <row r="385" spans="1:63" ht="18" customHeight="1" x14ac:dyDescent="0.25">
      <c r="A385" s="106"/>
      <c r="B385" s="87"/>
      <c r="C385" s="783" t="s">
        <v>230</v>
      </c>
      <c r="D385" s="783"/>
      <c r="E385" s="783"/>
      <c r="F385" s="783"/>
      <c r="G385" s="783"/>
      <c r="H385" s="783"/>
      <c r="I385" s="783"/>
      <c r="J385" s="783"/>
      <c r="K385" s="783"/>
      <c r="L385" s="783"/>
      <c r="M385" s="783"/>
      <c r="N385" s="783"/>
      <c r="O385" s="783"/>
      <c r="P385" s="783" t="s">
        <v>229</v>
      </c>
      <c r="AQ385" s="93"/>
      <c r="AR385" s="93"/>
      <c r="AS385" s="93"/>
      <c r="AT385" s="93"/>
      <c r="AU385" s="93"/>
      <c r="AV385" s="93"/>
      <c r="AW385" s="93"/>
      <c r="AX385" s="93"/>
      <c r="AY385" s="93"/>
      <c r="AZ385" s="93"/>
      <c r="BA385" s="87"/>
      <c r="BB385" s="93"/>
      <c r="BC385" s="93"/>
      <c r="BF385" s="93"/>
      <c r="BK385" s="38"/>
    </row>
    <row r="386" spans="1:63" ht="18" customHeight="1" x14ac:dyDescent="0.25">
      <c r="A386" s="106"/>
      <c r="B386" s="87"/>
      <c r="C386" s="826" t="str">
        <f>C267</f>
        <v/>
      </c>
      <c r="D386" s="826">
        <f t="shared" ref="D386:P386" si="32">D267</f>
        <v>0</v>
      </c>
      <c r="E386" s="826">
        <f t="shared" si="32"/>
        <v>0</v>
      </c>
      <c r="F386" s="826">
        <f t="shared" si="32"/>
        <v>0</v>
      </c>
      <c r="G386" s="826" t="str">
        <f t="shared" si="32"/>
        <v/>
      </c>
      <c r="H386" s="826" t="str">
        <f t="shared" si="32"/>
        <v/>
      </c>
      <c r="I386" s="826" t="str">
        <f t="shared" si="32"/>
        <v/>
      </c>
      <c r="J386" s="826">
        <f t="shared" si="32"/>
        <v>0</v>
      </c>
      <c r="K386" s="826">
        <f t="shared" si="32"/>
        <v>0</v>
      </c>
      <c r="L386" s="826">
        <f t="shared" si="32"/>
        <v>0</v>
      </c>
      <c r="M386" s="826" t="str">
        <f t="shared" si="32"/>
        <v/>
      </c>
      <c r="N386" s="826" t="str">
        <f t="shared" si="32"/>
        <v/>
      </c>
      <c r="O386" s="826" t="str">
        <f t="shared" si="32"/>
        <v/>
      </c>
      <c r="P386" s="826" t="str">
        <f t="shared" si="32"/>
        <v/>
      </c>
      <c r="AQ386" s="93"/>
      <c r="AR386" s="93"/>
      <c r="AS386" s="93"/>
      <c r="AT386" s="93"/>
      <c r="AU386" s="93"/>
      <c r="AV386" s="93"/>
      <c r="AW386" s="93"/>
      <c r="AX386" s="93"/>
      <c r="AY386" s="93"/>
      <c r="AZ386" s="87"/>
      <c r="BA386" s="87"/>
      <c r="BB386" s="93"/>
      <c r="BC386" s="93"/>
      <c r="BF386" s="93"/>
      <c r="BK386" s="38"/>
    </row>
    <row r="387" spans="1:63" ht="18" customHeight="1" x14ac:dyDescent="0.25">
      <c r="A387" s="106"/>
      <c r="B387" s="87"/>
      <c r="C387" s="826" t="str">
        <f t="shared" ref="C387:P405" si="33">C268</f>
        <v/>
      </c>
      <c r="D387" s="826">
        <f t="shared" si="33"/>
        <v>0</v>
      </c>
      <c r="E387" s="826">
        <f t="shared" si="33"/>
        <v>0</v>
      </c>
      <c r="F387" s="826">
        <f t="shared" si="33"/>
        <v>0</v>
      </c>
      <c r="G387" s="826" t="str">
        <f t="shared" si="33"/>
        <v/>
      </c>
      <c r="H387" s="826" t="str">
        <f t="shared" si="33"/>
        <v/>
      </c>
      <c r="I387" s="826" t="str">
        <f t="shared" si="33"/>
        <v/>
      </c>
      <c r="J387" s="826">
        <f t="shared" si="33"/>
        <v>0</v>
      </c>
      <c r="K387" s="826">
        <f t="shared" si="33"/>
        <v>0</v>
      </c>
      <c r="L387" s="826">
        <f t="shared" si="33"/>
        <v>0</v>
      </c>
      <c r="M387" s="826" t="str">
        <f t="shared" si="33"/>
        <v/>
      </c>
      <c r="N387" s="826" t="str">
        <f t="shared" si="33"/>
        <v/>
      </c>
      <c r="O387" s="826" t="str">
        <f t="shared" si="33"/>
        <v/>
      </c>
      <c r="P387" s="826" t="str">
        <f t="shared" si="33"/>
        <v/>
      </c>
      <c r="AQ387" s="93"/>
      <c r="AR387" s="93"/>
      <c r="AS387" s="93"/>
      <c r="AT387" s="93"/>
      <c r="AU387" s="93"/>
      <c r="AV387" s="93"/>
      <c r="AW387" s="93"/>
      <c r="AX387" s="93"/>
      <c r="AY387" s="93"/>
      <c r="AZ387" s="87"/>
      <c r="BA387" s="87"/>
      <c r="BB387" s="93"/>
      <c r="BC387" s="93"/>
      <c r="BF387" s="93"/>
      <c r="BK387" s="38"/>
    </row>
    <row r="388" spans="1:63" ht="18" customHeight="1" x14ac:dyDescent="0.25">
      <c r="A388" s="106"/>
      <c r="B388" s="87"/>
      <c r="C388" s="826" t="str">
        <f t="shared" si="33"/>
        <v/>
      </c>
      <c r="D388" s="826">
        <f t="shared" si="33"/>
        <v>0</v>
      </c>
      <c r="E388" s="826">
        <f t="shared" si="33"/>
        <v>0</v>
      </c>
      <c r="F388" s="826">
        <f t="shared" si="33"/>
        <v>0</v>
      </c>
      <c r="G388" s="826" t="str">
        <f t="shared" si="33"/>
        <v/>
      </c>
      <c r="H388" s="826" t="str">
        <f t="shared" si="33"/>
        <v/>
      </c>
      <c r="I388" s="826" t="str">
        <f t="shared" si="33"/>
        <v/>
      </c>
      <c r="J388" s="826">
        <f t="shared" si="33"/>
        <v>0</v>
      </c>
      <c r="K388" s="826">
        <f t="shared" si="33"/>
        <v>0</v>
      </c>
      <c r="L388" s="826">
        <f t="shared" si="33"/>
        <v>0</v>
      </c>
      <c r="M388" s="826" t="str">
        <f t="shared" si="33"/>
        <v/>
      </c>
      <c r="N388" s="826" t="str">
        <f t="shared" si="33"/>
        <v/>
      </c>
      <c r="O388" s="826" t="str">
        <f t="shared" si="33"/>
        <v/>
      </c>
      <c r="P388" s="826" t="str">
        <f t="shared" si="33"/>
        <v/>
      </c>
      <c r="AQ388" s="93"/>
      <c r="AR388" s="93"/>
      <c r="AS388" s="93"/>
      <c r="AT388" s="93"/>
      <c r="AU388" s="93"/>
      <c r="AV388" s="93"/>
      <c r="AW388" s="93"/>
      <c r="AX388" s="93"/>
      <c r="AY388" s="93"/>
      <c r="AZ388" s="87"/>
      <c r="BA388" s="87"/>
      <c r="BB388" s="93"/>
      <c r="BC388" s="93"/>
      <c r="BF388" s="93"/>
      <c r="BK388" s="38"/>
    </row>
    <row r="389" spans="1:63" ht="18" customHeight="1" x14ac:dyDescent="0.25">
      <c r="A389" s="106"/>
      <c r="B389" s="87"/>
      <c r="C389" s="826" t="str">
        <f t="shared" si="33"/>
        <v/>
      </c>
      <c r="D389" s="826">
        <f t="shared" si="33"/>
        <v>0</v>
      </c>
      <c r="E389" s="826">
        <f t="shared" si="33"/>
        <v>0</v>
      </c>
      <c r="F389" s="826">
        <f t="shared" si="33"/>
        <v>0</v>
      </c>
      <c r="G389" s="826" t="str">
        <f t="shared" si="33"/>
        <v/>
      </c>
      <c r="H389" s="826" t="str">
        <f t="shared" si="33"/>
        <v/>
      </c>
      <c r="I389" s="826" t="str">
        <f t="shared" si="33"/>
        <v/>
      </c>
      <c r="J389" s="826">
        <f t="shared" si="33"/>
        <v>0</v>
      </c>
      <c r="K389" s="826">
        <f t="shared" si="33"/>
        <v>0</v>
      </c>
      <c r="L389" s="826">
        <f t="shared" si="33"/>
        <v>0</v>
      </c>
      <c r="M389" s="826" t="str">
        <f t="shared" si="33"/>
        <v/>
      </c>
      <c r="N389" s="826" t="str">
        <f t="shared" si="33"/>
        <v/>
      </c>
      <c r="O389" s="826" t="str">
        <f t="shared" si="33"/>
        <v/>
      </c>
      <c r="P389" s="826" t="str">
        <f t="shared" si="33"/>
        <v/>
      </c>
      <c r="AQ389" s="93"/>
      <c r="AR389" s="93"/>
      <c r="AS389" s="93"/>
      <c r="AT389" s="93"/>
      <c r="AU389" s="93"/>
      <c r="AV389" s="93"/>
      <c r="AW389" s="93"/>
      <c r="AX389" s="93"/>
      <c r="AY389" s="93"/>
      <c r="AZ389" s="87"/>
      <c r="BA389" s="87"/>
      <c r="BB389" s="93"/>
      <c r="BC389" s="93"/>
      <c r="BF389" s="93"/>
    </row>
    <row r="390" spans="1:63" ht="18" customHeight="1" x14ac:dyDescent="0.25">
      <c r="A390" s="106"/>
      <c r="B390" s="87"/>
      <c r="C390" s="826" t="str">
        <f t="shared" si="33"/>
        <v/>
      </c>
      <c r="D390" s="826">
        <f t="shared" si="33"/>
        <v>0</v>
      </c>
      <c r="E390" s="826">
        <f t="shared" si="33"/>
        <v>0</v>
      </c>
      <c r="F390" s="826">
        <f t="shared" si="33"/>
        <v>0</v>
      </c>
      <c r="G390" s="826" t="str">
        <f t="shared" si="33"/>
        <v/>
      </c>
      <c r="H390" s="826" t="str">
        <f t="shared" si="33"/>
        <v/>
      </c>
      <c r="I390" s="826" t="str">
        <f t="shared" si="33"/>
        <v/>
      </c>
      <c r="J390" s="826">
        <f t="shared" si="33"/>
        <v>0</v>
      </c>
      <c r="K390" s="826">
        <f t="shared" si="33"/>
        <v>0</v>
      </c>
      <c r="L390" s="826">
        <f t="shared" si="33"/>
        <v>0</v>
      </c>
      <c r="M390" s="826" t="str">
        <f t="shared" si="33"/>
        <v/>
      </c>
      <c r="N390" s="826" t="str">
        <f t="shared" si="33"/>
        <v/>
      </c>
      <c r="O390" s="826" t="str">
        <f t="shared" si="33"/>
        <v/>
      </c>
      <c r="P390" s="826" t="str">
        <f t="shared" si="33"/>
        <v/>
      </c>
      <c r="AQ390" s="93"/>
      <c r="AR390" s="93"/>
      <c r="AS390" s="93"/>
      <c r="AT390" s="93"/>
      <c r="AU390" s="93"/>
      <c r="AV390" s="93"/>
      <c r="AW390" s="93"/>
      <c r="AX390" s="93"/>
      <c r="AY390" s="93"/>
      <c r="AZ390" s="87"/>
      <c r="BA390" s="87"/>
      <c r="BB390" s="93"/>
      <c r="BC390" s="93"/>
      <c r="BF390" s="93"/>
    </row>
    <row r="391" spans="1:63" ht="18" customHeight="1" x14ac:dyDescent="0.25">
      <c r="A391" s="106"/>
      <c r="B391" s="87"/>
      <c r="C391" s="826" t="str">
        <f t="shared" si="33"/>
        <v/>
      </c>
      <c r="D391" s="826">
        <f t="shared" si="33"/>
        <v>0</v>
      </c>
      <c r="E391" s="826">
        <f t="shared" si="33"/>
        <v>0</v>
      </c>
      <c r="F391" s="826">
        <f t="shared" si="33"/>
        <v>0</v>
      </c>
      <c r="G391" s="826" t="str">
        <f t="shared" si="33"/>
        <v/>
      </c>
      <c r="H391" s="826" t="str">
        <f t="shared" si="33"/>
        <v/>
      </c>
      <c r="I391" s="826" t="str">
        <f t="shared" si="33"/>
        <v/>
      </c>
      <c r="J391" s="826">
        <f t="shared" si="33"/>
        <v>0</v>
      </c>
      <c r="K391" s="826">
        <f t="shared" si="33"/>
        <v>0</v>
      </c>
      <c r="L391" s="826">
        <f t="shared" si="33"/>
        <v>0</v>
      </c>
      <c r="M391" s="826" t="str">
        <f t="shared" si="33"/>
        <v/>
      </c>
      <c r="N391" s="826" t="str">
        <f t="shared" si="33"/>
        <v/>
      </c>
      <c r="O391" s="826" t="str">
        <f t="shared" si="33"/>
        <v/>
      </c>
      <c r="P391" s="826" t="str">
        <f t="shared" si="33"/>
        <v/>
      </c>
      <c r="AQ391" s="93"/>
      <c r="AR391" s="93"/>
      <c r="AS391" s="93"/>
      <c r="AT391" s="93"/>
      <c r="AU391" s="93"/>
      <c r="AV391" s="93"/>
      <c r="AW391" s="93"/>
      <c r="AX391" s="93"/>
      <c r="AY391" s="93"/>
      <c r="AZ391" s="87"/>
      <c r="BA391" s="87"/>
      <c r="BB391" s="93"/>
      <c r="BC391" s="93"/>
      <c r="BF391" s="93"/>
    </row>
    <row r="392" spans="1:63" ht="18" customHeight="1" x14ac:dyDescent="0.25">
      <c r="A392" s="106"/>
      <c r="B392" s="87"/>
      <c r="C392" s="826" t="str">
        <f t="shared" si="33"/>
        <v/>
      </c>
      <c r="D392" s="826">
        <f t="shared" si="33"/>
        <v>0</v>
      </c>
      <c r="E392" s="826">
        <f t="shared" si="33"/>
        <v>0</v>
      </c>
      <c r="F392" s="826">
        <f t="shared" si="33"/>
        <v>0</v>
      </c>
      <c r="G392" s="826" t="str">
        <f t="shared" si="33"/>
        <v/>
      </c>
      <c r="H392" s="826" t="str">
        <f t="shared" si="33"/>
        <v/>
      </c>
      <c r="I392" s="826" t="str">
        <f t="shared" si="33"/>
        <v/>
      </c>
      <c r="J392" s="826">
        <f t="shared" si="33"/>
        <v>0</v>
      </c>
      <c r="K392" s="826">
        <f t="shared" si="33"/>
        <v>0</v>
      </c>
      <c r="L392" s="826">
        <f t="shared" si="33"/>
        <v>0</v>
      </c>
      <c r="M392" s="826" t="str">
        <f t="shared" si="33"/>
        <v/>
      </c>
      <c r="N392" s="826" t="str">
        <f t="shared" si="33"/>
        <v/>
      </c>
      <c r="O392" s="826" t="str">
        <f t="shared" si="33"/>
        <v/>
      </c>
      <c r="P392" s="826" t="str">
        <f t="shared" si="33"/>
        <v/>
      </c>
      <c r="AQ392" s="93"/>
      <c r="AR392" s="93"/>
      <c r="AS392" s="93"/>
      <c r="AT392" s="93"/>
      <c r="AU392" s="93"/>
      <c r="AV392" s="93"/>
      <c r="AW392" s="93"/>
      <c r="AX392" s="93"/>
      <c r="AY392" s="93"/>
      <c r="AZ392" s="87"/>
      <c r="BA392" s="87"/>
      <c r="BB392" s="93"/>
      <c r="BC392" s="93"/>
      <c r="BF392" s="93"/>
    </row>
    <row r="393" spans="1:63" ht="18" customHeight="1" x14ac:dyDescent="0.25">
      <c r="A393" s="106"/>
      <c r="B393" s="87"/>
      <c r="C393" s="826" t="str">
        <f t="shared" si="33"/>
        <v/>
      </c>
      <c r="D393" s="826">
        <f t="shared" si="33"/>
        <v>0</v>
      </c>
      <c r="E393" s="826">
        <f t="shared" si="33"/>
        <v>0</v>
      </c>
      <c r="F393" s="826">
        <f t="shared" si="33"/>
        <v>0</v>
      </c>
      <c r="G393" s="826" t="str">
        <f t="shared" si="33"/>
        <v/>
      </c>
      <c r="H393" s="826" t="str">
        <f t="shared" si="33"/>
        <v/>
      </c>
      <c r="I393" s="826" t="str">
        <f t="shared" si="33"/>
        <v/>
      </c>
      <c r="J393" s="826">
        <f t="shared" si="33"/>
        <v>0</v>
      </c>
      <c r="K393" s="826">
        <f t="shared" si="33"/>
        <v>0</v>
      </c>
      <c r="L393" s="826">
        <f t="shared" si="33"/>
        <v>0</v>
      </c>
      <c r="M393" s="826" t="str">
        <f t="shared" si="33"/>
        <v/>
      </c>
      <c r="N393" s="826" t="str">
        <f t="shared" si="33"/>
        <v/>
      </c>
      <c r="O393" s="826" t="str">
        <f t="shared" si="33"/>
        <v/>
      </c>
      <c r="P393" s="826" t="str">
        <f t="shared" si="33"/>
        <v/>
      </c>
      <c r="AQ393" s="93"/>
      <c r="AR393" s="93"/>
      <c r="AS393" s="93"/>
      <c r="AT393" s="93"/>
      <c r="AU393" s="93"/>
      <c r="AV393" s="93"/>
      <c r="AW393" s="93"/>
      <c r="AX393" s="93"/>
      <c r="AY393" s="93"/>
      <c r="AZ393" s="87"/>
      <c r="BA393" s="87"/>
      <c r="BB393" s="27"/>
    </row>
    <row r="394" spans="1:63" ht="18" customHeight="1" x14ac:dyDescent="0.25">
      <c r="A394" s="106"/>
      <c r="B394" s="87"/>
      <c r="C394" s="826" t="str">
        <f t="shared" si="33"/>
        <v/>
      </c>
      <c r="D394" s="826">
        <f t="shared" si="33"/>
        <v>0</v>
      </c>
      <c r="E394" s="826">
        <f t="shared" si="33"/>
        <v>0</v>
      </c>
      <c r="F394" s="826">
        <f t="shared" si="33"/>
        <v>0</v>
      </c>
      <c r="G394" s="826" t="str">
        <f t="shared" si="33"/>
        <v/>
      </c>
      <c r="H394" s="826" t="str">
        <f t="shared" si="33"/>
        <v/>
      </c>
      <c r="I394" s="826" t="str">
        <f t="shared" si="33"/>
        <v/>
      </c>
      <c r="J394" s="826">
        <f t="shared" si="33"/>
        <v>0</v>
      </c>
      <c r="K394" s="826">
        <f t="shared" si="33"/>
        <v>0</v>
      </c>
      <c r="L394" s="826">
        <f t="shared" si="33"/>
        <v>0</v>
      </c>
      <c r="M394" s="826" t="str">
        <f t="shared" si="33"/>
        <v/>
      </c>
      <c r="N394" s="826" t="str">
        <f t="shared" si="33"/>
        <v/>
      </c>
      <c r="O394" s="826" t="str">
        <f t="shared" si="33"/>
        <v/>
      </c>
      <c r="P394" s="826" t="str">
        <f t="shared" si="33"/>
        <v/>
      </c>
      <c r="AQ394" s="93"/>
      <c r="AR394" s="93"/>
      <c r="AS394" s="93"/>
      <c r="AT394" s="93"/>
      <c r="AU394" s="93"/>
      <c r="AV394" s="93"/>
      <c r="AW394" s="93"/>
      <c r="AX394" s="93"/>
      <c r="AY394" s="93"/>
      <c r="AZ394" s="87"/>
      <c r="BA394" s="87"/>
      <c r="BB394" s="27"/>
    </row>
    <row r="395" spans="1:63" ht="18" customHeight="1" x14ac:dyDescent="0.25">
      <c r="A395" s="106"/>
      <c r="B395" s="87"/>
      <c r="C395" s="826" t="str">
        <f t="shared" si="33"/>
        <v/>
      </c>
      <c r="D395" s="826">
        <f t="shared" si="33"/>
        <v>0</v>
      </c>
      <c r="E395" s="826">
        <f t="shared" si="33"/>
        <v>0</v>
      </c>
      <c r="F395" s="826">
        <f t="shared" si="33"/>
        <v>0</v>
      </c>
      <c r="G395" s="826" t="str">
        <f t="shared" si="33"/>
        <v/>
      </c>
      <c r="H395" s="826" t="str">
        <f t="shared" si="33"/>
        <v/>
      </c>
      <c r="I395" s="826" t="str">
        <f t="shared" si="33"/>
        <v/>
      </c>
      <c r="J395" s="826">
        <f t="shared" si="33"/>
        <v>0</v>
      </c>
      <c r="K395" s="826">
        <f t="shared" si="33"/>
        <v>0</v>
      </c>
      <c r="L395" s="826">
        <f t="shared" si="33"/>
        <v>0</v>
      </c>
      <c r="M395" s="826" t="str">
        <f t="shared" si="33"/>
        <v/>
      </c>
      <c r="N395" s="826" t="str">
        <f t="shared" si="33"/>
        <v/>
      </c>
      <c r="O395" s="826" t="str">
        <f t="shared" si="33"/>
        <v/>
      </c>
      <c r="P395" s="826" t="str">
        <f t="shared" si="33"/>
        <v/>
      </c>
      <c r="AQ395" s="93"/>
      <c r="AR395" s="93"/>
      <c r="AS395" s="93"/>
      <c r="AT395" s="93"/>
      <c r="AU395" s="93"/>
      <c r="AV395" s="93"/>
      <c r="AW395" s="93"/>
      <c r="AX395" s="93"/>
      <c r="AY395" s="93"/>
      <c r="AZ395" s="87"/>
      <c r="BA395" s="87"/>
      <c r="BB395" s="27"/>
    </row>
    <row r="396" spans="1:63" ht="18" customHeight="1" x14ac:dyDescent="0.25">
      <c r="A396" s="106"/>
      <c r="B396" s="87"/>
      <c r="C396" s="826" t="str">
        <f t="shared" si="33"/>
        <v/>
      </c>
      <c r="D396" s="826">
        <f t="shared" si="33"/>
        <v>0</v>
      </c>
      <c r="E396" s="826">
        <f t="shared" si="33"/>
        <v>0</v>
      </c>
      <c r="F396" s="826">
        <f t="shared" si="33"/>
        <v>0</v>
      </c>
      <c r="G396" s="826" t="str">
        <f t="shared" si="33"/>
        <v/>
      </c>
      <c r="H396" s="826" t="str">
        <f t="shared" si="33"/>
        <v/>
      </c>
      <c r="I396" s="826" t="str">
        <f t="shared" si="33"/>
        <v/>
      </c>
      <c r="J396" s="826">
        <f t="shared" si="33"/>
        <v>0</v>
      </c>
      <c r="K396" s="826">
        <f t="shared" si="33"/>
        <v>0</v>
      </c>
      <c r="L396" s="826">
        <f t="shared" si="33"/>
        <v>0</v>
      </c>
      <c r="M396" s="826" t="str">
        <f t="shared" si="33"/>
        <v/>
      </c>
      <c r="N396" s="826" t="str">
        <f t="shared" si="33"/>
        <v/>
      </c>
      <c r="O396" s="826" t="str">
        <f t="shared" si="33"/>
        <v/>
      </c>
      <c r="P396" s="826" t="str">
        <f t="shared" si="33"/>
        <v/>
      </c>
      <c r="AQ396" s="93"/>
      <c r="AR396" s="93"/>
      <c r="AS396" s="93"/>
      <c r="AT396" s="93"/>
      <c r="AU396" s="93"/>
      <c r="AV396" s="93"/>
      <c r="AW396" s="93"/>
      <c r="AX396" s="93"/>
      <c r="AY396" s="93"/>
      <c r="AZ396" s="87"/>
      <c r="BA396" s="87"/>
      <c r="BB396" s="27"/>
    </row>
    <row r="397" spans="1:63" ht="18" customHeight="1" x14ac:dyDescent="0.25">
      <c r="A397" s="106"/>
      <c r="B397" s="87"/>
      <c r="C397" s="826" t="str">
        <f t="shared" si="33"/>
        <v/>
      </c>
      <c r="D397" s="826">
        <f t="shared" si="33"/>
        <v>0</v>
      </c>
      <c r="E397" s="826">
        <f t="shared" si="33"/>
        <v>0</v>
      </c>
      <c r="F397" s="826">
        <f t="shared" si="33"/>
        <v>0</v>
      </c>
      <c r="G397" s="826" t="str">
        <f t="shared" si="33"/>
        <v/>
      </c>
      <c r="H397" s="826" t="str">
        <f t="shared" si="33"/>
        <v/>
      </c>
      <c r="I397" s="826" t="str">
        <f t="shared" si="33"/>
        <v/>
      </c>
      <c r="J397" s="826">
        <f t="shared" si="33"/>
        <v>0</v>
      </c>
      <c r="K397" s="826">
        <f t="shared" si="33"/>
        <v>0</v>
      </c>
      <c r="L397" s="826">
        <f t="shared" si="33"/>
        <v>0</v>
      </c>
      <c r="M397" s="826" t="str">
        <f t="shared" si="33"/>
        <v/>
      </c>
      <c r="N397" s="826" t="str">
        <f t="shared" si="33"/>
        <v/>
      </c>
      <c r="O397" s="826" t="str">
        <f t="shared" si="33"/>
        <v/>
      </c>
      <c r="P397" s="826" t="str">
        <f t="shared" si="33"/>
        <v/>
      </c>
      <c r="AQ397" s="93"/>
      <c r="AR397" s="93"/>
      <c r="AS397" s="93"/>
      <c r="AT397" s="93"/>
      <c r="AU397" s="93"/>
      <c r="AV397" s="93"/>
      <c r="AW397" s="93"/>
      <c r="AX397" s="93"/>
      <c r="AY397" s="93"/>
      <c r="AZ397" s="87"/>
      <c r="BA397" s="87"/>
      <c r="BB397" s="27"/>
    </row>
    <row r="398" spans="1:63" ht="18" customHeight="1" x14ac:dyDescent="0.25">
      <c r="C398" s="826" t="str">
        <f t="shared" si="33"/>
        <v/>
      </c>
      <c r="D398" s="826">
        <f t="shared" si="33"/>
        <v>0</v>
      </c>
      <c r="E398" s="826">
        <f t="shared" si="33"/>
        <v>0</v>
      </c>
      <c r="F398" s="826">
        <f t="shared" si="33"/>
        <v>0</v>
      </c>
      <c r="G398" s="826" t="str">
        <f t="shared" si="33"/>
        <v/>
      </c>
      <c r="H398" s="826" t="str">
        <f t="shared" si="33"/>
        <v/>
      </c>
      <c r="I398" s="826" t="str">
        <f t="shared" si="33"/>
        <v/>
      </c>
      <c r="J398" s="826">
        <f t="shared" si="33"/>
        <v>0</v>
      </c>
      <c r="K398" s="826">
        <f t="shared" si="33"/>
        <v>0</v>
      </c>
      <c r="L398" s="826">
        <f t="shared" si="33"/>
        <v>0</v>
      </c>
      <c r="M398" s="826" t="str">
        <f t="shared" si="33"/>
        <v/>
      </c>
      <c r="N398" s="826" t="str">
        <f t="shared" si="33"/>
        <v/>
      </c>
      <c r="O398" s="826" t="str">
        <f t="shared" si="33"/>
        <v/>
      </c>
      <c r="P398" s="826" t="str">
        <f t="shared" si="33"/>
        <v/>
      </c>
      <c r="BB398" s="27"/>
    </row>
    <row r="399" spans="1:63" ht="18" customHeight="1" x14ac:dyDescent="0.25">
      <c r="C399" s="826" t="str">
        <f t="shared" si="33"/>
        <v/>
      </c>
      <c r="D399" s="826">
        <f t="shared" si="33"/>
        <v>0</v>
      </c>
      <c r="E399" s="826">
        <f t="shared" si="33"/>
        <v>0</v>
      </c>
      <c r="F399" s="826">
        <f t="shared" si="33"/>
        <v>0</v>
      </c>
      <c r="G399" s="826" t="str">
        <f t="shared" si="33"/>
        <v/>
      </c>
      <c r="H399" s="826" t="str">
        <f t="shared" si="33"/>
        <v/>
      </c>
      <c r="I399" s="826" t="str">
        <f t="shared" si="33"/>
        <v/>
      </c>
      <c r="J399" s="826">
        <f t="shared" si="33"/>
        <v>0</v>
      </c>
      <c r="K399" s="826">
        <f t="shared" si="33"/>
        <v>0</v>
      </c>
      <c r="L399" s="826">
        <f t="shared" si="33"/>
        <v>0</v>
      </c>
      <c r="M399" s="826" t="str">
        <f t="shared" si="33"/>
        <v/>
      </c>
      <c r="N399" s="826" t="str">
        <f t="shared" si="33"/>
        <v/>
      </c>
      <c r="O399" s="826" t="str">
        <f t="shared" si="33"/>
        <v/>
      </c>
      <c r="P399" s="826" t="str">
        <f t="shared" si="33"/>
        <v/>
      </c>
      <c r="BB399" s="27"/>
    </row>
    <row r="400" spans="1:63" ht="18" customHeight="1" x14ac:dyDescent="0.25">
      <c r="C400" s="826" t="str">
        <f t="shared" si="33"/>
        <v/>
      </c>
      <c r="D400" s="826">
        <f t="shared" si="33"/>
        <v>0</v>
      </c>
      <c r="E400" s="826">
        <f t="shared" si="33"/>
        <v>0</v>
      </c>
      <c r="F400" s="826">
        <f t="shared" si="33"/>
        <v>0</v>
      </c>
      <c r="G400" s="826" t="str">
        <f t="shared" si="33"/>
        <v/>
      </c>
      <c r="H400" s="826" t="str">
        <f t="shared" si="33"/>
        <v/>
      </c>
      <c r="I400" s="826" t="str">
        <f t="shared" si="33"/>
        <v/>
      </c>
      <c r="J400" s="826">
        <f t="shared" si="33"/>
        <v>0</v>
      </c>
      <c r="K400" s="826">
        <f t="shared" si="33"/>
        <v>0</v>
      </c>
      <c r="L400" s="826">
        <f t="shared" si="33"/>
        <v>0</v>
      </c>
      <c r="M400" s="826" t="str">
        <f t="shared" si="33"/>
        <v/>
      </c>
      <c r="N400" s="826" t="str">
        <f t="shared" si="33"/>
        <v/>
      </c>
      <c r="O400" s="826" t="str">
        <f t="shared" si="33"/>
        <v/>
      </c>
      <c r="P400" s="826" t="str">
        <f t="shared" si="33"/>
        <v/>
      </c>
      <c r="BB400" s="27"/>
    </row>
    <row r="401" spans="1:58" ht="18" customHeight="1" x14ac:dyDescent="0.25">
      <c r="C401" s="826" t="str">
        <f t="shared" si="33"/>
        <v/>
      </c>
      <c r="D401" s="826">
        <f t="shared" si="33"/>
        <v>0</v>
      </c>
      <c r="E401" s="826">
        <f t="shared" si="33"/>
        <v>0</v>
      </c>
      <c r="F401" s="826">
        <f t="shared" si="33"/>
        <v>0</v>
      </c>
      <c r="G401" s="826" t="str">
        <f t="shared" si="33"/>
        <v/>
      </c>
      <c r="H401" s="826" t="str">
        <f t="shared" si="33"/>
        <v/>
      </c>
      <c r="I401" s="826" t="str">
        <f t="shared" si="33"/>
        <v/>
      </c>
      <c r="J401" s="826">
        <f t="shared" si="33"/>
        <v>0</v>
      </c>
      <c r="K401" s="826">
        <f t="shared" si="33"/>
        <v>0</v>
      </c>
      <c r="L401" s="826">
        <f t="shared" si="33"/>
        <v>0</v>
      </c>
      <c r="M401" s="826" t="str">
        <f t="shared" si="33"/>
        <v/>
      </c>
      <c r="N401" s="826" t="str">
        <f t="shared" si="33"/>
        <v/>
      </c>
      <c r="O401" s="826" t="str">
        <f t="shared" si="33"/>
        <v/>
      </c>
      <c r="P401" s="826" t="str">
        <f t="shared" si="33"/>
        <v/>
      </c>
    </row>
    <row r="402" spans="1:58" ht="18" customHeight="1" x14ac:dyDescent="0.25">
      <c r="C402" s="826" t="str">
        <f t="shared" si="33"/>
        <v/>
      </c>
      <c r="D402" s="826">
        <f t="shared" si="33"/>
        <v>0</v>
      </c>
      <c r="E402" s="826">
        <f t="shared" si="33"/>
        <v>0</v>
      </c>
      <c r="F402" s="826">
        <f t="shared" si="33"/>
        <v>0</v>
      </c>
      <c r="G402" s="826" t="str">
        <f t="shared" si="33"/>
        <v/>
      </c>
      <c r="H402" s="826" t="str">
        <f t="shared" si="33"/>
        <v/>
      </c>
      <c r="I402" s="826" t="str">
        <f t="shared" si="33"/>
        <v/>
      </c>
      <c r="J402" s="826">
        <f t="shared" si="33"/>
        <v>0</v>
      </c>
      <c r="K402" s="826">
        <f t="shared" si="33"/>
        <v>0</v>
      </c>
      <c r="L402" s="826">
        <f t="shared" si="33"/>
        <v>0</v>
      </c>
      <c r="M402" s="826" t="str">
        <f t="shared" si="33"/>
        <v/>
      </c>
      <c r="N402" s="826" t="str">
        <f t="shared" si="33"/>
        <v/>
      </c>
      <c r="O402" s="826" t="str">
        <f t="shared" si="33"/>
        <v/>
      </c>
      <c r="P402" s="826" t="str">
        <f t="shared" si="33"/>
        <v/>
      </c>
    </row>
    <row r="403" spans="1:58" ht="18" customHeight="1" x14ac:dyDescent="0.25">
      <c r="C403" s="826" t="str">
        <f t="shared" si="33"/>
        <v/>
      </c>
      <c r="D403" s="826">
        <f t="shared" si="33"/>
        <v>0</v>
      </c>
      <c r="E403" s="826">
        <f t="shared" si="33"/>
        <v>0</v>
      </c>
      <c r="F403" s="826">
        <f t="shared" si="33"/>
        <v>0</v>
      </c>
      <c r="G403" s="826" t="str">
        <f t="shared" si="33"/>
        <v/>
      </c>
      <c r="H403" s="826" t="str">
        <f t="shared" si="33"/>
        <v/>
      </c>
      <c r="I403" s="826" t="str">
        <f t="shared" si="33"/>
        <v/>
      </c>
      <c r="J403" s="826">
        <f t="shared" si="33"/>
        <v>0</v>
      </c>
      <c r="K403" s="826">
        <f t="shared" si="33"/>
        <v>0</v>
      </c>
      <c r="L403" s="826">
        <f t="shared" si="33"/>
        <v>0</v>
      </c>
      <c r="M403" s="826" t="str">
        <f t="shared" si="33"/>
        <v/>
      </c>
      <c r="N403" s="826" t="str">
        <f t="shared" si="33"/>
        <v/>
      </c>
      <c r="O403" s="826" t="str">
        <f t="shared" si="33"/>
        <v/>
      </c>
      <c r="P403" s="826" t="str">
        <f t="shared" si="33"/>
        <v/>
      </c>
    </row>
    <row r="404" spans="1:58" ht="18" customHeight="1" x14ac:dyDescent="0.25">
      <c r="C404" s="826" t="str">
        <f t="shared" si="33"/>
        <v/>
      </c>
      <c r="D404" s="826">
        <f t="shared" si="33"/>
        <v>0</v>
      </c>
      <c r="E404" s="826">
        <f t="shared" si="33"/>
        <v>0</v>
      </c>
      <c r="F404" s="826">
        <f t="shared" si="33"/>
        <v>0</v>
      </c>
      <c r="G404" s="826" t="str">
        <f t="shared" si="33"/>
        <v/>
      </c>
      <c r="H404" s="826" t="str">
        <f t="shared" si="33"/>
        <v/>
      </c>
      <c r="I404" s="826" t="str">
        <f t="shared" si="33"/>
        <v/>
      </c>
      <c r="J404" s="826">
        <f t="shared" si="33"/>
        <v>0</v>
      </c>
      <c r="K404" s="826">
        <f t="shared" si="33"/>
        <v>0</v>
      </c>
      <c r="L404" s="826">
        <f t="shared" si="33"/>
        <v>0</v>
      </c>
      <c r="M404" s="826" t="str">
        <f t="shared" si="33"/>
        <v/>
      </c>
      <c r="N404" s="826" t="str">
        <f t="shared" si="33"/>
        <v/>
      </c>
      <c r="O404" s="826" t="str">
        <f t="shared" si="33"/>
        <v/>
      </c>
      <c r="P404" s="826" t="str">
        <f t="shared" si="33"/>
        <v/>
      </c>
    </row>
    <row r="405" spans="1:58" ht="18" customHeight="1" x14ac:dyDescent="0.25">
      <c r="C405" s="826" t="str">
        <f t="shared" si="33"/>
        <v/>
      </c>
      <c r="D405" s="826">
        <f t="shared" si="33"/>
        <v>0</v>
      </c>
      <c r="E405" s="826">
        <f t="shared" si="33"/>
        <v>0</v>
      </c>
      <c r="F405" s="826">
        <f t="shared" ref="F405:P405" si="34">F286</f>
        <v>0</v>
      </c>
      <c r="G405" s="826" t="str">
        <f t="shared" si="34"/>
        <v/>
      </c>
      <c r="H405" s="826" t="str">
        <f t="shared" si="34"/>
        <v/>
      </c>
      <c r="I405" s="826" t="str">
        <f t="shared" si="34"/>
        <v/>
      </c>
      <c r="J405" s="826">
        <f t="shared" si="34"/>
        <v>0</v>
      </c>
      <c r="K405" s="826">
        <f t="shared" si="34"/>
        <v>0</v>
      </c>
      <c r="L405" s="826">
        <f t="shared" si="34"/>
        <v>0</v>
      </c>
      <c r="M405" s="826" t="str">
        <f t="shared" si="34"/>
        <v/>
      </c>
      <c r="N405" s="826" t="str">
        <f t="shared" si="34"/>
        <v/>
      </c>
      <c r="O405" s="826" t="str">
        <f t="shared" si="34"/>
        <v/>
      </c>
      <c r="P405" s="826" t="str">
        <f t="shared" si="34"/>
        <v/>
      </c>
    </row>
    <row r="406" spans="1:58" ht="18" customHeight="1" x14ac:dyDescent="0.25">
      <c r="A406" s="106"/>
      <c r="B406" s="87"/>
      <c r="C406" s="826" t="str">
        <f>C358</f>
        <v/>
      </c>
      <c r="D406" s="826" t="str">
        <f t="shared" ref="D406:P406" si="35">D358</f>
        <v/>
      </c>
      <c r="E406" s="826" t="str">
        <f t="shared" si="35"/>
        <v/>
      </c>
      <c r="F406" s="826" t="str">
        <f t="shared" si="35"/>
        <v/>
      </c>
      <c r="G406" s="826" t="str">
        <f t="shared" si="35"/>
        <v/>
      </c>
      <c r="H406" s="826" t="str">
        <f t="shared" si="35"/>
        <v/>
      </c>
      <c r="I406" s="826" t="str">
        <f t="shared" si="35"/>
        <v/>
      </c>
      <c r="J406" s="826">
        <f t="shared" si="35"/>
        <v>0</v>
      </c>
      <c r="K406" s="826">
        <f t="shared" si="35"/>
        <v>0</v>
      </c>
      <c r="L406" s="826">
        <f t="shared" si="35"/>
        <v>0</v>
      </c>
      <c r="M406" s="826" t="str">
        <f t="shared" si="35"/>
        <v/>
      </c>
      <c r="N406" s="826" t="str">
        <f t="shared" si="35"/>
        <v/>
      </c>
      <c r="O406" s="826" t="str">
        <f t="shared" si="35"/>
        <v/>
      </c>
      <c r="P406" s="826" t="str">
        <f t="shared" si="35"/>
        <v/>
      </c>
      <c r="AQ406" s="93"/>
      <c r="AR406" s="93"/>
      <c r="AS406" s="93"/>
      <c r="AT406" s="93"/>
      <c r="AU406" s="93"/>
      <c r="AV406" s="93"/>
      <c r="AW406" s="93"/>
      <c r="AX406" s="93"/>
      <c r="AY406" s="93"/>
      <c r="AZ406" s="87"/>
      <c r="BA406" s="87"/>
      <c r="BB406" s="93"/>
      <c r="BC406" s="93"/>
      <c r="BF406" s="93"/>
    </row>
    <row r="407" spans="1:58" ht="18" customHeight="1" x14ac:dyDescent="0.25">
      <c r="A407" s="106"/>
      <c r="B407" s="87"/>
      <c r="C407" s="826" t="str">
        <f t="shared" ref="C407:P425" si="36">C359</f>
        <v/>
      </c>
      <c r="D407" s="826" t="str">
        <f t="shared" si="36"/>
        <v/>
      </c>
      <c r="E407" s="826" t="str">
        <f t="shared" si="36"/>
        <v/>
      </c>
      <c r="F407" s="826" t="str">
        <f t="shared" si="36"/>
        <v/>
      </c>
      <c r="G407" s="826" t="str">
        <f t="shared" si="36"/>
        <v/>
      </c>
      <c r="H407" s="826" t="str">
        <f t="shared" si="36"/>
        <v/>
      </c>
      <c r="I407" s="826" t="str">
        <f t="shared" si="36"/>
        <v/>
      </c>
      <c r="J407" s="826">
        <f t="shared" si="36"/>
        <v>0</v>
      </c>
      <c r="K407" s="826">
        <f t="shared" si="36"/>
        <v>0</v>
      </c>
      <c r="L407" s="826">
        <f t="shared" si="36"/>
        <v>0</v>
      </c>
      <c r="M407" s="826" t="str">
        <f t="shared" si="36"/>
        <v/>
      </c>
      <c r="N407" s="826" t="str">
        <f t="shared" si="36"/>
        <v/>
      </c>
      <c r="O407" s="826" t="str">
        <f t="shared" si="36"/>
        <v/>
      </c>
      <c r="P407" s="826" t="str">
        <f t="shared" si="36"/>
        <v/>
      </c>
      <c r="AQ407" s="93"/>
      <c r="AR407" s="93"/>
      <c r="AS407" s="93"/>
      <c r="AT407" s="93"/>
      <c r="AU407" s="93"/>
      <c r="AV407" s="93"/>
      <c r="AW407" s="93"/>
      <c r="AX407" s="93"/>
      <c r="AY407" s="93"/>
      <c r="AZ407" s="87"/>
      <c r="BA407" s="87"/>
      <c r="BB407" s="93"/>
      <c r="BC407" s="93"/>
      <c r="BF407" s="93"/>
    </row>
    <row r="408" spans="1:58" ht="18" customHeight="1" x14ac:dyDescent="0.25">
      <c r="A408" s="106"/>
      <c r="B408" s="87"/>
      <c r="C408" s="826" t="str">
        <f t="shared" si="36"/>
        <v/>
      </c>
      <c r="D408" s="826" t="str">
        <f t="shared" si="36"/>
        <v/>
      </c>
      <c r="E408" s="826" t="str">
        <f t="shared" si="36"/>
        <v/>
      </c>
      <c r="F408" s="826" t="str">
        <f t="shared" si="36"/>
        <v/>
      </c>
      <c r="G408" s="826" t="str">
        <f t="shared" si="36"/>
        <v/>
      </c>
      <c r="H408" s="826" t="str">
        <f t="shared" si="36"/>
        <v/>
      </c>
      <c r="I408" s="826" t="str">
        <f t="shared" si="36"/>
        <v/>
      </c>
      <c r="J408" s="826">
        <f t="shared" si="36"/>
        <v>0</v>
      </c>
      <c r="K408" s="826">
        <f t="shared" si="36"/>
        <v>0</v>
      </c>
      <c r="L408" s="826">
        <f t="shared" si="36"/>
        <v>0</v>
      </c>
      <c r="M408" s="826" t="str">
        <f t="shared" si="36"/>
        <v/>
      </c>
      <c r="N408" s="826" t="str">
        <f t="shared" si="36"/>
        <v/>
      </c>
      <c r="O408" s="826" t="str">
        <f t="shared" si="36"/>
        <v/>
      </c>
      <c r="P408" s="826" t="str">
        <f t="shared" si="36"/>
        <v/>
      </c>
      <c r="AQ408" s="93"/>
      <c r="AR408" s="93"/>
      <c r="AS408" s="93"/>
      <c r="AT408" s="93"/>
      <c r="AU408" s="93"/>
      <c r="AV408" s="93"/>
      <c r="AW408" s="93"/>
      <c r="AX408" s="93"/>
      <c r="AY408" s="93"/>
      <c r="AZ408" s="87"/>
      <c r="BA408" s="87"/>
      <c r="BB408" s="93"/>
      <c r="BC408" s="93"/>
      <c r="BF408" s="93"/>
    </row>
    <row r="409" spans="1:58" ht="18" customHeight="1" x14ac:dyDescent="0.25">
      <c r="A409" s="106"/>
      <c r="B409" s="87"/>
      <c r="C409" s="826" t="str">
        <f t="shared" si="36"/>
        <v/>
      </c>
      <c r="D409" s="826" t="str">
        <f t="shared" si="36"/>
        <v/>
      </c>
      <c r="E409" s="826" t="str">
        <f t="shared" si="36"/>
        <v/>
      </c>
      <c r="F409" s="826" t="str">
        <f t="shared" si="36"/>
        <v/>
      </c>
      <c r="G409" s="826" t="str">
        <f t="shared" si="36"/>
        <v/>
      </c>
      <c r="H409" s="826" t="str">
        <f t="shared" si="36"/>
        <v/>
      </c>
      <c r="I409" s="826" t="str">
        <f t="shared" si="36"/>
        <v/>
      </c>
      <c r="J409" s="826">
        <f t="shared" si="36"/>
        <v>0</v>
      </c>
      <c r="K409" s="826">
        <f t="shared" si="36"/>
        <v>0</v>
      </c>
      <c r="L409" s="826">
        <f t="shared" si="36"/>
        <v>0</v>
      </c>
      <c r="M409" s="826" t="str">
        <f t="shared" si="36"/>
        <v/>
      </c>
      <c r="N409" s="826" t="str">
        <f t="shared" si="36"/>
        <v/>
      </c>
      <c r="O409" s="826" t="str">
        <f t="shared" si="36"/>
        <v/>
      </c>
      <c r="P409" s="826" t="str">
        <f t="shared" si="36"/>
        <v/>
      </c>
      <c r="AQ409" s="93"/>
      <c r="AR409" s="93"/>
      <c r="AS409" s="93"/>
      <c r="AT409" s="93"/>
      <c r="AU409" s="93"/>
      <c r="AV409" s="93"/>
      <c r="AW409" s="93"/>
      <c r="AX409" s="93"/>
      <c r="AY409" s="93"/>
      <c r="AZ409" s="87"/>
      <c r="BA409" s="87"/>
      <c r="BB409" s="93"/>
      <c r="BC409" s="93"/>
      <c r="BF409" s="93"/>
    </row>
    <row r="410" spans="1:58" ht="18" customHeight="1" x14ac:dyDescent="0.25">
      <c r="A410" s="106"/>
      <c r="B410" s="87"/>
      <c r="C410" s="826" t="str">
        <f t="shared" si="36"/>
        <v/>
      </c>
      <c r="D410" s="826" t="str">
        <f t="shared" si="36"/>
        <v/>
      </c>
      <c r="E410" s="826" t="str">
        <f t="shared" si="36"/>
        <v/>
      </c>
      <c r="F410" s="826" t="str">
        <f t="shared" si="36"/>
        <v/>
      </c>
      <c r="G410" s="826" t="str">
        <f t="shared" si="36"/>
        <v/>
      </c>
      <c r="H410" s="826" t="str">
        <f t="shared" si="36"/>
        <v/>
      </c>
      <c r="I410" s="826" t="str">
        <f t="shared" si="36"/>
        <v/>
      </c>
      <c r="J410" s="826">
        <f t="shared" si="36"/>
        <v>0</v>
      </c>
      <c r="K410" s="826">
        <f t="shared" si="36"/>
        <v>0</v>
      </c>
      <c r="L410" s="826">
        <f t="shared" si="36"/>
        <v>0</v>
      </c>
      <c r="M410" s="826" t="str">
        <f t="shared" si="36"/>
        <v/>
      </c>
      <c r="N410" s="826" t="str">
        <f t="shared" si="36"/>
        <v/>
      </c>
      <c r="O410" s="826" t="str">
        <f t="shared" si="36"/>
        <v/>
      </c>
      <c r="P410" s="826" t="str">
        <f t="shared" si="36"/>
        <v/>
      </c>
      <c r="AQ410" s="93"/>
      <c r="AR410" s="93"/>
      <c r="AS410" s="93"/>
      <c r="AT410" s="93"/>
      <c r="AU410" s="93"/>
      <c r="AV410" s="93"/>
      <c r="AW410" s="93"/>
      <c r="AX410" s="93"/>
      <c r="AY410" s="93"/>
      <c r="AZ410" s="87"/>
      <c r="BA410" s="87"/>
      <c r="BB410" s="93"/>
      <c r="BC410" s="93"/>
      <c r="BF410" s="93"/>
    </row>
    <row r="411" spans="1:58" ht="18" customHeight="1" x14ac:dyDescent="0.25">
      <c r="A411" s="106"/>
      <c r="B411" s="87"/>
      <c r="C411" s="826" t="str">
        <f t="shared" si="36"/>
        <v/>
      </c>
      <c r="D411" s="826" t="str">
        <f t="shared" si="36"/>
        <v/>
      </c>
      <c r="E411" s="826" t="str">
        <f t="shared" si="36"/>
        <v/>
      </c>
      <c r="F411" s="826" t="str">
        <f t="shared" si="36"/>
        <v/>
      </c>
      <c r="G411" s="826" t="str">
        <f t="shared" si="36"/>
        <v/>
      </c>
      <c r="H411" s="826" t="str">
        <f t="shared" si="36"/>
        <v/>
      </c>
      <c r="I411" s="826" t="str">
        <f t="shared" si="36"/>
        <v/>
      </c>
      <c r="J411" s="826">
        <f t="shared" si="36"/>
        <v>0</v>
      </c>
      <c r="K411" s="826">
        <f t="shared" si="36"/>
        <v>0</v>
      </c>
      <c r="L411" s="826">
        <f t="shared" si="36"/>
        <v>0</v>
      </c>
      <c r="M411" s="826" t="str">
        <f t="shared" si="36"/>
        <v/>
      </c>
      <c r="N411" s="826" t="str">
        <f t="shared" si="36"/>
        <v/>
      </c>
      <c r="O411" s="826" t="str">
        <f t="shared" si="36"/>
        <v/>
      </c>
      <c r="P411" s="826" t="str">
        <f t="shared" si="36"/>
        <v/>
      </c>
      <c r="AQ411" s="93"/>
      <c r="AR411" s="93"/>
      <c r="AS411" s="93"/>
      <c r="AT411" s="93"/>
      <c r="AU411" s="93"/>
      <c r="AV411" s="93"/>
      <c r="AW411" s="93"/>
      <c r="AX411" s="93"/>
      <c r="AY411" s="93"/>
      <c r="AZ411" s="87"/>
      <c r="BA411" s="87"/>
      <c r="BB411" s="93"/>
      <c r="BC411" s="93"/>
      <c r="BF411" s="93"/>
    </row>
    <row r="412" spans="1:58" ht="18" customHeight="1" x14ac:dyDescent="0.25">
      <c r="A412" s="106"/>
      <c r="B412" s="87"/>
      <c r="C412" s="826" t="str">
        <f t="shared" si="36"/>
        <v/>
      </c>
      <c r="D412" s="826" t="str">
        <f t="shared" si="36"/>
        <v/>
      </c>
      <c r="E412" s="826" t="str">
        <f t="shared" si="36"/>
        <v/>
      </c>
      <c r="F412" s="826" t="str">
        <f t="shared" si="36"/>
        <v/>
      </c>
      <c r="G412" s="826" t="str">
        <f t="shared" si="36"/>
        <v/>
      </c>
      <c r="H412" s="826" t="str">
        <f t="shared" si="36"/>
        <v/>
      </c>
      <c r="I412" s="826" t="str">
        <f t="shared" si="36"/>
        <v/>
      </c>
      <c r="J412" s="826">
        <f t="shared" si="36"/>
        <v>0</v>
      </c>
      <c r="K412" s="826">
        <f t="shared" si="36"/>
        <v>0</v>
      </c>
      <c r="L412" s="826">
        <f t="shared" si="36"/>
        <v>0</v>
      </c>
      <c r="M412" s="826" t="str">
        <f t="shared" si="36"/>
        <v/>
      </c>
      <c r="N412" s="826" t="str">
        <f t="shared" si="36"/>
        <v/>
      </c>
      <c r="O412" s="826" t="str">
        <f t="shared" si="36"/>
        <v/>
      </c>
      <c r="P412" s="826" t="str">
        <f t="shared" si="36"/>
        <v/>
      </c>
      <c r="AQ412" s="93"/>
      <c r="AR412" s="93"/>
      <c r="AS412" s="93"/>
      <c r="AT412" s="93"/>
      <c r="AU412" s="93"/>
      <c r="AV412" s="93"/>
      <c r="AW412" s="93"/>
      <c r="AX412" s="93"/>
      <c r="AY412" s="93"/>
      <c r="AZ412" s="87"/>
      <c r="BA412" s="87"/>
      <c r="BB412" s="93"/>
      <c r="BC412" s="93"/>
      <c r="BF412" s="93"/>
    </row>
    <row r="413" spans="1:58" ht="18" customHeight="1" x14ac:dyDescent="0.25">
      <c r="A413" s="106"/>
      <c r="B413" s="87"/>
      <c r="C413" s="826" t="str">
        <f t="shared" si="36"/>
        <v/>
      </c>
      <c r="D413" s="826" t="str">
        <f t="shared" si="36"/>
        <v/>
      </c>
      <c r="E413" s="826" t="str">
        <f t="shared" si="36"/>
        <v/>
      </c>
      <c r="F413" s="826" t="str">
        <f t="shared" si="36"/>
        <v/>
      </c>
      <c r="G413" s="826" t="str">
        <f t="shared" si="36"/>
        <v/>
      </c>
      <c r="H413" s="826" t="str">
        <f t="shared" si="36"/>
        <v/>
      </c>
      <c r="I413" s="826" t="str">
        <f t="shared" si="36"/>
        <v/>
      </c>
      <c r="J413" s="826">
        <f t="shared" si="36"/>
        <v>0</v>
      </c>
      <c r="K413" s="826">
        <f t="shared" si="36"/>
        <v>0</v>
      </c>
      <c r="L413" s="826">
        <f t="shared" si="36"/>
        <v>0</v>
      </c>
      <c r="M413" s="826" t="str">
        <f t="shared" si="36"/>
        <v/>
      </c>
      <c r="N413" s="826" t="str">
        <f t="shared" si="36"/>
        <v/>
      </c>
      <c r="O413" s="826" t="str">
        <f t="shared" si="36"/>
        <v/>
      </c>
      <c r="P413" s="826" t="str">
        <f t="shared" si="36"/>
        <v/>
      </c>
      <c r="AQ413" s="93"/>
      <c r="AR413" s="93"/>
      <c r="AS413" s="93"/>
      <c r="AT413" s="93"/>
      <c r="AU413" s="93"/>
      <c r="AV413" s="93"/>
      <c r="AW413" s="93"/>
      <c r="AX413" s="93"/>
      <c r="AY413" s="93"/>
      <c r="AZ413" s="87"/>
      <c r="BA413" s="87"/>
      <c r="BB413" s="27"/>
    </row>
    <row r="414" spans="1:58" ht="18" customHeight="1" x14ac:dyDescent="0.25">
      <c r="A414" s="106"/>
      <c r="B414" s="87"/>
      <c r="C414" s="826" t="str">
        <f t="shared" si="36"/>
        <v/>
      </c>
      <c r="D414" s="826" t="str">
        <f t="shared" si="36"/>
        <v/>
      </c>
      <c r="E414" s="826" t="str">
        <f t="shared" si="36"/>
        <v/>
      </c>
      <c r="F414" s="826" t="str">
        <f t="shared" si="36"/>
        <v/>
      </c>
      <c r="G414" s="826" t="str">
        <f t="shared" si="36"/>
        <v/>
      </c>
      <c r="H414" s="826" t="str">
        <f t="shared" si="36"/>
        <v/>
      </c>
      <c r="I414" s="826" t="str">
        <f t="shared" si="36"/>
        <v/>
      </c>
      <c r="J414" s="826">
        <f t="shared" si="36"/>
        <v>0</v>
      </c>
      <c r="K414" s="826">
        <f t="shared" si="36"/>
        <v>0</v>
      </c>
      <c r="L414" s="826">
        <f t="shared" si="36"/>
        <v>0</v>
      </c>
      <c r="M414" s="826" t="str">
        <f t="shared" si="36"/>
        <v/>
      </c>
      <c r="N414" s="826" t="str">
        <f t="shared" si="36"/>
        <v/>
      </c>
      <c r="O414" s="826" t="str">
        <f t="shared" si="36"/>
        <v/>
      </c>
      <c r="P414" s="826" t="str">
        <f t="shared" si="36"/>
        <v/>
      </c>
      <c r="AQ414" s="93"/>
      <c r="AR414" s="93"/>
      <c r="AS414" s="93"/>
      <c r="AT414" s="93"/>
      <c r="AU414" s="93"/>
      <c r="AV414" s="93"/>
      <c r="AW414" s="93"/>
      <c r="AX414" s="93"/>
      <c r="AY414" s="93"/>
      <c r="AZ414" s="87"/>
      <c r="BA414" s="87"/>
      <c r="BB414" s="27"/>
    </row>
    <row r="415" spans="1:58" ht="18" customHeight="1" x14ac:dyDescent="0.25">
      <c r="A415" s="106"/>
      <c r="B415" s="87"/>
      <c r="C415" s="826" t="str">
        <f t="shared" si="36"/>
        <v/>
      </c>
      <c r="D415" s="826" t="str">
        <f t="shared" si="36"/>
        <v/>
      </c>
      <c r="E415" s="826" t="str">
        <f t="shared" si="36"/>
        <v/>
      </c>
      <c r="F415" s="826" t="str">
        <f t="shared" si="36"/>
        <v/>
      </c>
      <c r="G415" s="826" t="str">
        <f t="shared" si="36"/>
        <v/>
      </c>
      <c r="H415" s="826" t="str">
        <f t="shared" si="36"/>
        <v/>
      </c>
      <c r="I415" s="826" t="str">
        <f t="shared" si="36"/>
        <v/>
      </c>
      <c r="J415" s="826">
        <f t="shared" si="36"/>
        <v>0</v>
      </c>
      <c r="K415" s="826">
        <f t="shared" si="36"/>
        <v>0</v>
      </c>
      <c r="L415" s="826">
        <f t="shared" si="36"/>
        <v>0</v>
      </c>
      <c r="M415" s="826" t="str">
        <f t="shared" si="36"/>
        <v/>
      </c>
      <c r="N415" s="826" t="str">
        <f t="shared" si="36"/>
        <v/>
      </c>
      <c r="O415" s="826" t="str">
        <f t="shared" si="36"/>
        <v/>
      </c>
      <c r="P415" s="826" t="str">
        <f t="shared" si="36"/>
        <v/>
      </c>
      <c r="AQ415" s="93"/>
      <c r="AR415" s="93"/>
      <c r="AS415" s="93"/>
      <c r="AT415" s="93"/>
      <c r="AU415" s="93"/>
      <c r="AV415" s="93"/>
      <c r="AW415" s="93"/>
      <c r="AX415" s="93"/>
      <c r="AY415" s="93"/>
      <c r="AZ415" s="87"/>
      <c r="BA415" s="87"/>
      <c r="BB415" s="27"/>
    </row>
    <row r="416" spans="1:58" ht="18" customHeight="1" x14ac:dyDescent="0.25">
      <c r="A416" s="106"/>
      <c r="B416" s="87"/>
      <c r="C416" s="826" t="str">
        <f t="shared" si="36"/>
        <v/>
      </c>
      <c r="D416" s="826" t="str">
        <f t="shared" si="36"/>
        <v/>
      </c>
      <c r="E416" s="826" t="str">
        <f t="shared" si="36"/>
        <v/>
      </c>
      <c r="F416" s="826" t="str">
        <f t="shared" si="36"/>
        <v/>
      </c>
      <c r="G416" s="826" t="str">
        <f t="shared" si="36"/>
        <v/>
      </c>
      <c r="H416" s="826" t="str">
        <f t="shared" si="36"/>
        <v/>
      </c>
      <c r="I416" s="826" t="str">
        <f t="shared" si="36"/>
        <v/>
      </c>
      <c r="J416" s="826">
        <f t="shared" si="36"/>
        <v>0</v>
      </c>
      <c r="K416" s="826">
        <f t="shared" si="36"/>
        <v>0</v>
      </c>
      <c r="L416" s="826">
        <f t="shared" si="36"/>
        <v>0</v>
      </c>
      <c r="M416" s="826" t="str">
        <f t="shared" si="36"/>
        <v/>
      </c>
      <c r="N416" s="826" t="str">
        <f t="shared" si="36"/>
        <v/>
      </c>
      <c r="O416" s="826" t="str">
        <f t="shared" si="36"/>
        <v/>
      </c>
      <c r="P416" s="826" t="str">
        <f t="shared" si="36"/>
        <v/>
      </c>
      <c r="AQ416" s="93"/>
      <c r="AR416" s="93"/>
      <c r="AS416" s="93"/>
      <c r="AT416" s="93"/>
      <c r="AU416" s="93"/>
      <c r="AV416" s="93"/>
      <c r="AW416" s="93"/>
      <c r="AX416" s="93"/>
      <c r="AY416" s="93"/>
      <c r="AZ416" s="87"/>
      <c r="BA416" s="87"/>
      <c r="BB416" s="27"/>
    </row>
    <row r="417" spans="1:54" ht="18" customHeight="1" x14ac:dyDescent="0.25">
      <c r="A417" s="106"/>
      <c r="B417" s="87"/>
      <c r="C417" s="826" t="str">
        <f t="shared" si="36"/>
        <v/>
      </c>
      <c r="D417" s="826" t="str">
        <f t="shared" si="36"/>
        <v/>
      </c>
      <c r="E417" s="826" t="str">
        <f t="shared" si="36"/>
        <v/>
      </c>
      <c r="F417" s="826" t="str">
        <f t="shared" si="36"/>
        <v/>
      </c>
      <c r="G417" s="826" t="str">
        <f t="shared" si="36"/>
        <v/>
      </c>
      <c r="H417" s="826" t="str">
        <f t="shared" si="36"/>
        <v/>
      </c>
      <c r="I417" s="826" t="str">
        <f t="shared" si="36"/>
        <v/>
      </c>
      <c r="J417" s="826">
        <f t="shared" si="36"/>
        <v>0</v>
      </c>
      <c r="K417" s="826">
        <f t="shared" si="36"/>
        <v>0</v>
      </c>
      <c r="L417" s="826">
        <f t="shared" si="36"/>
        <v>0</v>
      </c>
      <c r="M417" s="826" t="str">
        <f t="shared" si="36"/>
        <v/>
      </c>
      <c r="N417" s="826" t="str">
        <f t="shared" si="36"/>
        <v/>
      </c>
      <c r="O417" s="826" t="str">
        <f t="shared" si="36"/>
        <v/>
      </c>
      <c r="P417" s="826" t="str">
        <f t="shared" si="36"/>
        <v/>
      </c>
      <c r="AQ417" s="93"/>
      <c r="AR417" s="93"/>
      <c r="AS417" s="93"/>
      <c r="AT417" s="93"/>
      <c r="AU417" s="93"/>
      <c r="AV417" s="93"/>
      <c r="AW417" s="93"/>
      <c r="AX417" s="93"/>
      <c r="AY417" s="93"/>
      <c r="AZ417" s="87"/>
      <c r="BA417" s="87"/>
      <c r="BB417" s="27"/>
    </row>
    <row r="418" spans="1:54" ht="18" customHeight="1" x14ac:dyDescent="0.25">
      <c r="C418" s="826" t="str">
        <f t="shared" si="36"/>
        <v/>
      </c>
      <c r="D418" s="826" t="str">
        <f t="shared" si="36"/>
        <v/>
      </c>
      <c r="E418" s="826" t="str">
        <f t="shared" si="36"/>
        <v/>
      </c>
      <c r="F418" s="826" t="str">
        <f t="shared" si="36"/>
        <v/>
      </c>
      <c r="G418" s="826" t="str">
        <f t="shared" si="36"/>
        <v/>
      </c>
      <c r="H418" s="826" t="str">
        <f t="shared" si="36"/>
        <v/>
      </c>
      <c r="I418" s="826" t="str">
        <f t="shared" si="36"/>
        <v/>
      </c>
      <c r="J418" s="826">
        <f t="shared" si="36"/>
        <v>0</v>
      </c>
      <c r="K418" s="826">
        <f t="shared" si="36"/>
        <v>0</v>
      </c>
      <c r="L418" s="826">
        <f t="shared" si="36"/>
        <v>0</v>
      </c>
      <c r="M418" s="826" t="str">
        <f t="shared" si="36"/>
        <v/>
      </c>
      <c r="N418" s="826" t="str">
        <f t="shared" si="36"/>
        <v/>
      </c>
      <c r="O418" s="826" t="str">
        <f t="shared" si="36"/>
        <v/>
      </c>
      <c r="P418" s="826" t="str">
        <f t="shared" si="36"/>
        <v/>
      </c>
      <c r="BB418" s="27"/>
    </row>
    <row r="419" spans="1:54" ht="18" customHeight="1" x14ac:dyDescent="0.25">
      <c r="C419" s="826" t="str">
        <f t="shared" si="36"/>
        <v/>
      </c>
      <c r="D419" s="826" t="str">
        <f t="shared" si="36"/>
        <v/>
      </c>
      <c r="E419" s="826" t="str">
        <f t="shared" si="36"/>
        <v/>
      </c>
      <c r="F419" s="826" t="str">
        <f t="shared" si="36"/>
        <v/>
      </c>
      <c r="G419" s="826" t="str">
        <f t="shared" si="36"/>
        <v/>
      </c>
      <c r="H419" s="826" t="str">
        <f t="shared" si="36"/>
        <v/>
      </c>
      <c r="I419" s="826" t="str">
        <f t="shared" si="36"/>
        <v/>
      </c>
      <c r="J419" s="826">
        <f t="shared" si="36"/>
        <v>0</v>
      </c>
      <c r="K419" s="826">
        <f t="shared" si="36"/>
        <v>0</v>
      </c>
      <c r="L419" s="826">
        <f t="shared" si="36"/>
        <v>0</v>
      </c>
      <c r="M419" s="826" t="str">
        <f t="shared" si="36"/>
        <v/>
      </c>
      <c r="N419" s="826" t="str">
        <f t="shared" si="36"/>
        <v/>
      </c>
      <c r="O419" s="826" t="str">
        <f t="shared" si="36"/>
        <v/>
      </c>
      <c r="P419" s="826" t="str">
        <f t="shared" si="36"/>
        <v/>
      </c>
      <c r="BB419" s="27"/>
    </row>
    <row r="420" spans="1:54" ht="18" customHeight="1" x14ac:dyDescent="0.25">
      <c r="C420" s="826" t="str">
        <f t="shared" si="36"/>
        <v/>
      </c>
      <c r="D420" s="826" t="str">
        <f t="shared" si="36"/>
        <v/>
      </c>
      <c r="E420" s="826" t="str">
        <f t="shared" si="36"/>
        <v/>
      </c>
      <c r="F420" s="826" t="str">
        <f t="shared" si="36"/>
        <v/>
      </c>
      <c r="G420" s="826" t="str">
        <f t="shared" si="36"/>
        <v/>
      </c>
      <c r="H420" s="826" t="str">
        <f t="shared" si="36"/>
        <v/>
      </c>
      <c r="I420" s="826" t="str">
        <f t="shared" si="36"/>
        <v/>
      </c>
      <c r="J420" s="826">
        <f t="shared" si="36"/>
        <v>0</v>
      </c>
      <c r="K420" s="826">
        <f t="shared" si="36"/>
        <v>0</v>
      </c>
      <c r="L420" s="826">
        <f t="shared" si="36"/>
        <v>0</v>
      </c>
      <c r="M420" s="826" t="str">
        <f t="shared" si="36"/>
        <v/>
      </c>
      <c r="N420" s="826" t="str">
        <f t="shared" si="36"/>
        <v/>
      </c>
      <c r="O420" s="826" t="str">
        <f t="shared" si="36"/>
        <v/>
      </c>
      <c r="P420" s="826" t="str">
        <f t="shared" si="36"/>
        <v/>
      </c>
      <c r="BB420" s="27"/>
    </row>
    <row r="421" spans="1:54" ht="18" customHeight="1" x14ac:dyDescent="0.25">
      <c r="C421" s="826" t="str">
        <f t="shared" si="36"/>
        <v/>
      </c>
      <c r="D421" s="826" t="str">
        <f t="shared" si="36"/>
        <v/>
      </c>
      <c r="E421" s="826" t="str">
        <f t="shared" si="36"/>
        <v/>
      </c>
      <c r="F421" s="826" t="str">
        <f t="shared" si="36"/>
        <v/>
      </c>
      <c r="G421" s="826" t="str">
        <f t="shared" si="36"/>
        <v/>
      </c>
      <c r="H421" s="826" t="str">
        <f t="shared" si="36"/>
        <v/>
      </c>
      <c r="I421" s="826" t="str">
        <f t="shared" si="36"/>
        <v/>
      </c>
      <c r="J421" s="826">
        <f t="shared" si="36"/>
        <v>0</v>
      </c>
      <c r="K421" s="826">
        <f t="shared" si="36"/>
        <v>0</v>
      </c>
      <c r="L421" s="826">
        <f t="shared" si="36"/>
        <v>0</v>
      </c>
      <c r="M421" s="826" t="str">
        <f t="shared" si="36"/>
        <v/>
      </c>
      <c r="N421" s="826" t="str">
        <f t="shared" si="36"/>
        <v/>
      </c>
      <c r="O421" s="826" t="str">
        <f t="shared" si="36"/>
        <v/>
      </c>
      <c r="P421" s="826" t="str">
        <f t="shared" si="36"/>
        <v/>
      </c>
    </row>
    <row r="422" spans="1:54" ht="18" customHeight="1" x14ac:dyDescent="0.25">
      <c r="C422" s="826" t="str">
        <f t="shared" si="36"/>
        <v/>
      </c>
      <c r="D422" s="826" t="str">
        <f t="shared" si="36"/>
        <v/>
      </c>
      <c r="E422" s="826" t="str">
        <f t="shared" si="36"/>
        <v/>
      </c>
      <c r="F422" s="826" t="str">
        <f t="shared" si="36"/>
        <v/>
      </c>
      <c r="G422" s="826" t="str">
        <f t="shared" si="36"/>
        <v/>
      </c>
      <c r="H422" s="826" t="str">
        <f t="shared" si="36"/>
        <v/>
      </c>
      <c r="I422" s="826" t="str">
        <f t="shared" si="36"/>
        <v/>
      </c>
      <c r="J422" s="826">
        <f t="shared" si="36"/>
        <v>0</v>
      </c>
      <c r="K422" s="826">
        <f t="shared" si="36"/>
        <v>0</v>
      </c>
      <c r="L422" s="826">
        <f t="shared" si="36"/>
        <v>0</v>
      </c>
      <c r="M422" s="826" t="str">
        <f t="shared" si="36"/>
        <v/>
      </c>
      <c r="N422" s="826" t="str">
        <f t="shared" si="36"/>
        <v/>
      </c>
      <c r="O422" s="826" t="str">
        <f t="shared" si="36"/>
        <v/>
      </c>
      <c r="P422" s="826" t="str">
        <f t="shared" si="36"/>
        <v/>
      </c>
    </row>
    <row r="423" spans="1:54" ht="18" customHeight="1" x14ac:dyDescent="0.25">
      <c r="C423" s="826" t="str">
        <f t="shared" si="36"/>
        <v/>
      </c>
      <c r="D423" s="826" t="str">
        <f t="shared" si="36"/>
        <v/>
      </c>
      <c r="E423" s="826" t="str">
        <f t="shared" si="36"/>
        <v/>
      </c>
      <c r="F423" s="826" t="str">
        <f t="shared" si="36"/>
        <v/>
      </c>
      <c r="G423" s="826" t="str">
        <f t="shared" si="36"/>
        <v/>
      </c>
      <c r="H423" s="826" t="str">
        <f t="shared" si="36"/>
        <v/>
      </c>
      <c r="I423" s="826" t="str">
        <f t="shared" si="36"/>
        <v/>
      </c>
      <c r="J423" s="826">
        <f t="shared" si="36"/>
        <v>0</v>
      </c>
      <c r="K423" s="826">
        <f t="shared" si="36"/>
        <v>0</v>
      </c>
      <c r="L423" s="826">
        <f t="shared" si="36"/>
        <v>0</v>
      </c>
      <c r="M423" s="826" t="str">
        <f t="shared" si="36"/>
        <v/>
      </c>
      <c r="N423" s="826" t="str">
        <f t="shared" si="36"/>
        <v/>
      </c>
      <c r="O423" s="826" t="str">
        <f t="shared" si="36"/>
        <v/>
      </c>
      <c r="P423" s="826" t="str">
        <f t="shared" si="36"/>
        <v/>
      </c>
    </row>
    <row r="424" spans="1:54" ht="18" customHeight="1" x14ac:dyDescent="0.25">
      <c r="C424" s="826" t="str">
        <f t="shared" si="36"/>
        <v/>
      </c>
      <c r="D424" s="826" t="str">
        <f t="shared" si="36"/>
        <v/>
      </c>
      <c r="E424" s="826" t="str">
        <f t="shared" si="36"/>
        <v/>
      </c>
      <c r="F424" s="826" t="str">
        <f t="shared" si="36"/>
        <v/>
      </c>
      <c r="G424" s="826" t="str">
        <f t="shared" si="36"/>
        <v/>
      </c>
      <c r="H424" s="826" t="str">
        <f t="shared" si="36"/>
        <v/>
      </c>
      <c r="I424" s="826" t="str">
        <f t="shared" si="36"/>
        <v/>
      </c>
      <c r="J424" s="826">
        <f t="shared" si="36"/>
        <v>0</v>
      </c>
      <c r="K424" s="826">
        <f t="shared" si="36"/>
        <v>0</v>
      </c>
      <c r="L424" s="826">
        <f t="shared" si="36"/>
        <v>0</v>
      </c>
      <c r="M424" s="826" t="str">
        <f t="shared" si="36"/>
        <v/>
      </c>
      <c r="N424" s="826" t="str">
        <f t="shared" si="36"/>
        <v/>
      </c>
      <c r="O424" s="826" t="str">
        <f t="shared" si="36"/>
        <v/>
      </c>
      <c r="P424" s="826" t="str">
        <f t="shared" si="36"/>
        <v/>
      </c>
    </row>
    <row r="425" spans="1:54" ht="18" customHeight="1" x14ac:dyDescent="0.25">
      <c r="C425" s="826" t="str">
        <f t="shared" si="36"/>
        <v/>
      </c>
      <c r="D425" s="826" t="str">
        <f t="shared" si="36"/>
        <v/>
      </c>
      <c r="E425" s="826" t="str">
        <f t="shared" si="36"/>
        <v/>
      </c>
      <c r="F425" s="826" t="str">
        <f t="shared" ref="F425:P425" si="37">F377</f>
        <v/>
      </c>
      <c r="G425" s="826" t="str">
        <f t="shared" si="37"/>
        <v/>
      </c>
      <c r="H425" s="826" t="str">
        <f t="shared" si="37"/>
        <v/>
      </c>
      <c r="I425" s="826" t="str">
        <f t="shared" si="37"/>
        <v/>
      </c>
      <c r="J425" s="826">
        <f t="shared" si="37"/>
        <v>0</v>
      </c>
      <c r="K425" s="826">
        <f t="shared" si="37"/>
        <v>0</v>
      </c>
      <c r="L425" s="826">
        <f t="shared" si="37"/>
        <v>0</v>
      </c>
      <c r="M425" s="826" t="str">
        <f t="shared" si="37"/>
        <v/>
      </c>
      <c r="N425" s="826" t="str">
        <f t="shared" si="37"/>
        <v/>
      </c>
      <c r="O425" s="826" t="str">
        <f t="shared" si="37"/>
        <v/>
      </c>
      <c r="P425" s="826" t="str">
        <f t="shared" si="37"/>
        <v/>
      </c>
    </row>
    <row r="426" spans="1:54" ht="18" customHeight="1" x14ac:dyDescent="0.25">
      <c r="D426" s="27"/>
      <c r="E426" s="27"/>
      <c r="F426" s="27"/>
      <c r="M426" s="827">
        <f>SUM(M386:M425)</f>
        <v>0</v>
      </c>
      <c r="N426" s="827">
        <f t="shared" ref="N426:O426" si="38">SUM(N386:N425)</f>
        <v>0</v>
      </c>
      <c r="O426" s="827">
        <f t="shared" si="38"/>
        <v>0</v>
      </c>
      <c r="P426" s="827">
        <f>SUM(P386:P425)</f>
        <v>0</v>
      </c>
    </row>
    <row r="427" spans="1:54" ht="18" customHeight="1" x14ac:dyDescent="0.25">
      <c r="D427" s="27"/>
      <c r="E427" s="27"/>
      <c r="F427" s="27"/>
      <c r="M427" s="365"/>
      <c r="N427" s="365"/>
      <c r="O427" s="365"/>
      <c r="P427" s="365"/>
    </row>
    <row r="428" spans="1:54" ht="18" customHeight="1" x14ac:dyDescent="0.25"/>
    <row r="429" spans="1:54" ht="18" customHeight="1" x14ac:dyDescent="0.25">
      <c r="B429" s="142" t="s">
        <v>709</v>
      </c>
      <c r="C429" s="142"/>
      <c r="D429" s="142"/>
      <c r="E429" s="142"/>
      <c r="F429" s="142"/>
      <c r="G429" s="142"/>
      <c r="H429" s="142"/>
      <c r="I429" s="142"/>
      <c r="J429" s="142"/>
      <c r="K429" s="142"/>
    </row>
    <row r="430" spans="1:54" ht="18" customHeight="1" x14ac:dyDescent="0.25"/>
    <row r="431" spans="1:54" ht="18" customHeight="1" x14ac:dyDescent="0.25">
      <c r="D431" s="792" t="s">
        <v>839</v>
      </c>
      <c r="E431" s="792" t="s">
        <v>840</v>
      </c>
      <c r="F431" s="792" t="s">
        <v>841</v>
      </c>
      <c r="G431" s="792" t="s">
        <v>842</v>
      </c>
    </row>
    <row r="432" spans="1:54" ht="18" customHeight="1" x14ac:dyDescent="0.25">
      <c r="B432" s="26">
        <v>4</v>
      </c>
      <c r="C432" s="793" t="s">
        <v>1479</v>
      </c>
      <c r="D432" s="794">
        <f>SUMIFS($M$462:$M$466,$D$462:$D$466,"Transporte ferroviario")</f>
        <v>0</v>
      </c>
      <c r="E432" s="794">
        <f>SUMIFS($N$462:$N$466,$D$462:$D$466,"Transporte ferroviario")</f>
        <v>0</v>
      </c>
      <c r="F432" s="794">
        <f>SUMIFS($O$462:$O$466,$D$462:$D$466,"Transporte ferroviario")</f>
        <v>0</v>
      </c>
      <c r="G432" s="794">
        <f>SUMIFS($P$462:$P$466,$D$462:$D$466,"Transporte ferroviario")</f>
        <v>0</v>
      </c>
      <c r="H432" s="183">
        <f>D432+E432*$H$13/1000+F432*$H$14/1000</f>
        <v>0</v>
      </c>
      <c r="J432" s="38"/>
      <c r="K432" s="38"/>
      <c r="Q432" s="26"/>
      <c r="R432" s="27"/>
      <c r="AG432" s="26"/>
      <c r="AH432" s="27"/>
    </row>
    <row r="433" spans="1:61" ht="18" customHeight="1" x14ac:dyDescent="0.25">
      <c r="A433" s="106"/>
      <c r="B433" s="812">
        <v>5</v>
      </c>
      <c r="C433" s="793" t="s">
        <v>1480</v>
      </c>
      <c r="D433" s="794">
        <f>SUMIFS($M$462:$M$466,$D$462:$D$466,"Transporte marítimo")</f>
        <v>0</v>
      </c>
      <c r="E433" s="794">
        <f>SUMIFS($N$462:$N$466,$D$462:$D$466,"Transporte marítimo")</f>
        <v>0</v>
      </c>
      <c r="F433" s="794">
        <f>SUMIFS($O$462:$O$466,$D$462:$D$466,"Transporte marítimo")</f>
        <v>0</v>
      </c>
      <c r="G433" s="794">
        <f>SUMIFS($P$462:$P$466,$D$462:$D$466,"Transporte marítimo")</f>
        <v>0</v>
      </c>
      <c r="H433" s="183">
        <f t="shared" ref="H433:H434" si="39">D433+E433*$H$13/1000+F433*$H$14/1000</f>
        <v>0</v>
      </c>
      <c r="J433" s="89"/>
      <c r="K433" s="89"/>
      <c r="L433" s="89"/>
      <c r="M433" s="89"/>
      <c r="N433" s="89"/>
      <c r="O433" s="89"/>
      <c r="P433" s="87"/>
      <c r="Q433" s="87"/>
      <c r="R433" s="87"/>
      <c r="S433" s="87"/>
      <c r="T433" s="87"/>
      <c r="U433" s="87"/>
      <c r="V433" s="89"/>
      <c r="W433" s="89"/>
      <c r="X433" s="89"/>
      <c r="Y433" s="89"/>
      <c r="Z433" s="89"/>
      <c r="AA433" s="89"/>
      <c r="AB433" s="87"/>
      <c r="AC433" s="87"/>
      <c r="AD433" s="87"/>
      <c r="AE433" s="87"/>
      <c r="AF433" s="87"/>
      <c r="AG433" s="87"/>
      <c r="AH433" s="89"/>
      <c r="AI433" s="89"/>
      <c r="AJ433" s="89"/>
      <c r="AK433" s="89"/>
      <c r="AL433" s="89"/>
      <c r="AM433" s="89"/>
      <c r="AN433" s="87"/>
      <c r="AO433" s="87"/>
      <c r="AP433" s="87"/>
      <c r="AQ433" s="87"/>
      <c r="AR433" s="87"/>
      <c r="AS433" s="87"/>
      <c r="AT433" s="89"/>
      <c r="AU433" s="89"/>
      <c r="AV433" s="89"/>
      <c r="AW433" s="89"/>
      <c r="AX433" s="89"/>
      <c r="AY433" s="89"/>
      <c r="AZ433" s="87"/>
      <c r="BA433" s="87"/>
    </row>
    <row r="434" spans="1:61" ht="18" customHeight="1" x14ac:dyDescent="0.25">
      <c r="B434" s="26">
        <v>6</v>
      </c>
      <c r="C434" s="793" t="s">
        <v>1481</v>
      </c>
      <c r="D434" s="794">
        <f>SUMIFS($M$462:$M$466,$D$462:$D$466,"Transporte aéreo")</f>
        <v>0</v>
      </c>
      <c r="E434" s="794">
        <f>SUMIFS($N$462:$N$466,$D$462:$D$466,"Transporte aéreo")</f>
        <v>0</v>
      </c>
      <c r="F434" s="794">
        <f>SUMIFS($O$462:$O$466,$D$462:$D$466,"Transporte aéreo")</f>
        <v>0</v>
      </c>
      <c r="G434" s="794">
        <f>SUMIFS($P$462:$P$466,$D$462:$D$466,"Transporte aéreo")</f>
        <v>0</v>
      </c>
      <c r="H434" s="183">
        <f t="shared" si="39"/>
        <v>0</v>
      </c>
    </row>
    <row r="435" spans="1:61" s="27" customFormat="1" ht="18" customHeight="1" x14ac:dyDescent="0.25">
      <c r="A435" s="11"/>
      <c r="B435" s="26"/>
      <c r="C435" s="43" t="s">
        <v>1482</v>
      </c>
      <c r="E435" s="26"/>
      <c r="G435" s="26"/>
      <c r="H435" s="26"/>
      <c r="I435" s="26"/>
      <c r="J435" s="26"/>
      <c r="K435" s="26"/>
      <c r="L435" s="26"/>
      <c r="M435" s="26"/>
      <c r="N435" s="26"/>
      <c r="O435" s="26"/>
      <c r="P435" s="26"/>
      <c r="Q435" s="26"/>
      <c r="R435" s="26"/>
      <c r="S435" s="26"/>
      <c r="T435" s="26"/>
      <c r="U435" s="26"/>
      <c r="V435" s="26"/>
      <c r="AQ435" s="26"/>
      <c r="AR435" s="26"/>
      <c r="AS435" s="26"/>
      <c r="AT435" s="26"/>
      <c r="AU435" s="26"/>
      <c r="AV435" s="26"/>
      <c r="AW435" s="26"/>
      <c r="AX435" s="26"/>
      <c r="AY435" s="26"/>
      <c r="AZ435" s="26"/>
      <c r="BA435" s="26"/>
    </row>
    <row r="436" spans="1:61" s="27" customFormat="1" ht="18" customHeight="1" x14ac:dyDescent="0.25">
      <c r="A436" s="11"/>
      <c r="B436" s="120" t="s">
        <v>762</v>
      </c>
      <c r="C436" s="26"/>
      <c r="D436" s="26"/>
      <c r="E436" s="26"/>
      <c r="F436" s="26"/>
      <c r="G436" s="26"/>
      <c r="H436" s="26"/>
      <c r="I436" s="26"/>
      <c r="J436" s="26"/>
      <c r="K436" s="26"/>
      <c r="L436" s="26"/>
      <c r="M436" s="26"/>
      <c r="N436" s="26"/>
      <c r="O436" s="26"/>
      <c r="P436" s="26"/>
      <c r="Q436" s="26"/>
      <c r="R436" s="26"/>
      <c r="S436" s="26"/>
      <c r="T436" s="26"/>
      <c r="U436" s="26"/>
      <c r="V436" s="26"/>
      <c r="AQ436" s="26"/>
      <c r="AR436" s="26"/>
      <c r="AS436" s="26"/>
      <c r="AT436" s="26"/>
      <c r="AU436" s="26"/>
      <c r="AV436" s="26"/>
      <c r="AW436" s="26"/>
      <c r="AX436" s="26"/>
      <c r="AY436" s="26"/>
      <c r="AZ436" s="26"/>
      <c r="BA436" s="26"/>
    </row>
    <row r="437" spans="1:61" ht="18" customHeight="1" x14ac:dyDescent="0.25">
      <c r="A437" s="26"/>
      <c r="B437" s="87"/>
      <c r="C437" s="85"/>
      <c r="F437" s="717">
        <v>2007</v>
      </c>
      <c r="G437" s="717">
        <v>2007</v>
      </c>
      <c r="H437" s="717">
        <v>2007</v>
      </c>
      <c r="I437" s="717">
        <v>2008</v>
      </c>
      <c r="J437" s="717">
        <v>2008</v>
      </c>
      <c r="K437" s="717">
        <v>2008</v>
      </c>
      <c r="L437" s="717">
        <v>2009</v>
      </c>
      <c r="M437" s="717">
        <v>2009</v>
      </c>
      <c r="N437" s="717">
        <v>2009</v>
      </c>
      <c r="O437" s="717">
        <v>2010</v>
      </c>
      <c r="P437" s="717">
        <v>2010</v>
      </c>
      <c r="Q437" s="717">
        <v>2010</v>
      </c>
      <c r="R437" s="717">
        <v>2011</v>
      </c>
      <c r="S437" s="717">
        <v>2011</v>
      </c>
      <c r="T437" s="717">
        <v>2011</v>
      </c>
      <c r="U437" s="717">
        <v>2012</v>
      </c>
      <c r="V437" s="717">
        <v>2012</v>
      </c>
      <c r="W437" s="717">
        <v>2012</v>
      </c>
      <c r="X437" s="717">
        <v>2013</v>
      </c>
      <c r="Y437" s="717">
        <v>2013</v>
      </c>
      <c r="Z437" s="717">
        <v>2013</v>
      </c>
      <c r="AA437" s="717">
        <v>2014</v>
      </c>
      <c r="AB437" s="717">
        <v>2014</v>
      </c>
      <c r="AC437" s="717">
        <v>2014</v>
      </c>
      <c r="AD437" s="717">
        <v>2015</v>
      </c>
      <c r="AE437" s="717">
        <v>2015</v>
      </c>
      <c r="AF437" s="717">
        <v>2015</v>
      </c>
      <c r="AG437" s="717">
        <v>2016</v>
      </c>
      <c r="AH437" s="717">
        <v>2016</v>
      </c>
      <c r="AI437" s="717">
        <v>2016</v>
      </c>
      <c r="AJ437" s="717">
        <v>2017</v>
      </c>
      <c r="AK437" s="717">
        <v>2017</v>
      </c>
      <c r="AL437" s="717">
        <v>2017</v>
      </c>
      <c r="AM437" s="717">
        <v>2018</v>
      </c>
      <c r="AN437" s="717">
        <v>2018</v>
      </c>
      <c r="AO437" s="717">
        <v>2018</v>
      </c>
      <c r="AP437" s="717">
        <v>2019</v>
      </c>
      <c r="AQ437" s="717">
        <v>2019</v>
      </c>
      <c r="AR437" s="717">
        <v>2019</v>
      </c>
      <c r="AS437" s="717">
        <v>2020</v>
      </c>
      <c r="AT437" s="717">
        <v>2020</v>
      </c>
      <c r="AU437" s="717">
        <v>2020</v>
      </c>
      <c r="AV437" s="717">
        <v>2021</v>
      </c>
      <c r="AW437" s="717">
        <v>2021</v>
      </c>
      <c r="AX437" s="717">
        <v>2021</v>
      </c>
      <c r="AY437" s="717">
        <v>2022</v>
      </c>
      <c r="AZ437" s="717">
        <v>2022</v>
      </c>
      <c r="BA437" s="717">
        <v>2022</v>
      </c>
    </row>
    <row r="438" spans="1:61" s="27" customFormat="1" ht="18" customHeight="1" x14ac:dyDescent="0.25">
      <c r="A438" s="107"/>
      <c r="B438" s="24"/>
      <c r="C438" s="26"/>
      <c r="F438" s="718" t="s">
        <v>743</v>
      </c>
      <c r="G438" s="718" t="s">
        <v>744</v>
      </c>
      <c r="H438" s="718" t="s">
        <v>745</v>
      </c>
      <c r="I438" s="718" t="s">
        <v>743</v>
      </c>
      <c r="J438" s="718" t="s">
        <v>744</v>
      </c>
      <c r="K438" s="718" t="s">
        <v>745</v>
      </c>
      <c r="L438" s="718" t="s">
        <v>743</v>
      </c>
      <c r="M438" s="718" t="s">
        <v>744</v>
      </c>
      <c r="N438" s="718" t="s">
        <v>745</v>
      </c>
      <c r="O438" s="718" t="s">
        <v>743</v>
      </c>
      <c r="P438" s="718" t="s">
        <v>744</v>
      </c>
      <c r="Q438" s="718" t="s">
        <v>745</v>
      </c>
      <c r="R438" s="718" t="s">
        <v>743</v>
      </c>
      <c r="S438" s="718" t="s">
        <v>744</v>
      </c>
      <c r="T438" s="718" t="s">
        <v>745</v>
      </c>
      <c r="U438" s="718" t="s">
        <v>743</v>
      </c>
      <c r="V438" s="718" t="s">
        <v>744</v>
      </c>
      <c r="W438" s="718" t="s">
        <v>745</v>
      </c>
      <c r="X438" s="718" t="s">
        <v>743</v>
      </c>
      <c r="Y438" s="718" t="s">
        <v>744</v>
      </c>
      <c r="Z438" s="718" t="s">
        <v>745</v>
      </c>
      <c r="AA438" s="718" t="s">
        <v>743</v>
      </c>
      <c r="AB438" s="718" t="s">
        <v>744</v>
      </c>
      <c r="AC438" s="718" t="s">
        <v>745</v>
      </c>
      <c r="AD438" s="718" t="s">
        <v>743</v>
      </c>
      <c r="AE438" s="718" t="s">
        <v>744</v>
      </c>
      <c r="AF438" s="718" t="s">
        <v>745</v>
      </c>
      <c r="AG438" s="718" t="s">
        <v>743</v>
      </c>
      <c r="AH438" s="718" t="s">
        <v>744</v>
      </c>
      <c r="AI438" s="718" t="s">
        <v>745</v>
      </c>
      <c r="AJ438" s="718" t="s">
        <v>743</v>
      </c>
      <c r="AK438" s="718" t="s">
        <v>744</v>
      </c>
      <c r="AL438" s="718" t="s">
        <v>745</v>
      </c>
      <c r="AM438" s="718" t="s">
        <v>743</v>
      </c>
      <c r="AN438" s="718" t="s">
        <v>744</v>
      </c>
      <c r="AO438" s="718" t="s">
        <v>745</v>
      </c>
      <c r="AP438" s="718" t="s">
        <v>743</v>
      </c>
      <c r="AQ438" s="718" t="s">
        <v>744</v>
      </c>
      <c r="AR438" s="718" t="s">
        <v>745</v>
      </c>
      <c r="AS438" s="718" t="s">
        <v>743</v>
      </c>
      <c r="AT438" s="718" t="s">
        <v>744</v>
      </c>
      <c r="AU438" s="718" t="s">
        <v>745</v>
      </c>
      <c r="AV438" s="718" t="s">
        <v>743</v>
      </c>
      <c r="AW438" s="718" t="s">
        <v>744</v>
      </c>
      <c r="AX438" s="718" t="s">
        <v>745</v>
      </c>
      <c r="AY438" s="718" t="s">
        <v>743</v>
      </c>
      <c r="AZ438" s="718" t="s">
        <v>744</v>
      </c>
      <c r="BA438" s="718" t="s">
        <v>745</v>
      </c>
    </row>
    <row r="439" spans="1:61" s="27" customFormat="1" ht="18" customHeight="1" x14ac:dyDescent="0.25">
      <c r="A439" s="107"/>
      <c r="B439" s="24"/>
      <c r="C439" s="26"/>
      <c r="F439" s="718" t="str">
        <f>F437&amp;F438</f>
        <v>2007CO2 (kg/l)</v>
      </c>
      <c r="G439" s="718" t="str">
        <f t="shared" ref="G439:BA439" si="40">G437&amp;G438</f>
        <v>2007CH4 (g/l)</v>
      </c>
      <c r="H439" s="718" t="str">
        <f t="shared" si="40"/>
        <v>2007N2O (g/l)</v>
      </c>
      <c r="I439" s="718" t="str">
        <f t="shared" si="40"/>
        <v>2008CO2 (kg/l)</v>
      </c>
      <c r="J439" s="718" t="str">
        <f t="shared" si="40"/>
        <v>2008CH4 (g/l)</v>
      </c>
      <c r="K439" s="718" t="str">
        <f t="shared" si="40"/>
        <v>2008N2O (g/l)</v>
      </c>
      <c r="L439" s="718" t="str">
        <f t="shared" si="40"/>
        <v>2009CO2 (kg/l)</v>
      </c>
      <c r="M439" s="718" t="str">
        <f t="shared" si="40"/>
        <v>2009CH4 (g/l)</v>
      </c>
      <c r="N439" s="718" t="str">
        <f t="shared" si="40"/>
        <v>2009N2O (g/l)</v>
      </c>
      <c r="O439" s="718" t="str">
        <f t="shared" si="40"/>
        <v>2010CO2 (kg/l)</v>
      </c>
      <c r="P439" s="718" t="str">
        <f t="shared" si="40"/>
        <v>2010CH4 (g/l)</v>
      </c>
      <c r="Q439" s="718" t="str">
        <f t="shared" si="40"/>
        <v>2010N2O (g/l)</v>
      </c>
      <c r="R439" s="718" t="str">
        <f t="shared" si="40"/>
        <v>2011CO2 (kg/l)</v>
      </c>
      <c r="S439" s="718" t="str">
        <f t="shared" si="40"/>
        <v>2011CH4 (g/l)</v>
      </c>
      <c r="T439" s="718" t="str">
        <f t="shared" si="40"/>
        <v>2011N2O (g/l)</v>
      </c>
      <c r="U439" s="718" t="str">
        <f t="shared" si="40"/>
        <v>2012CO2 (kg/l)</v>
      </c>
      <c r="V439" s="718" t="str">
        <f t="shared" si="40"/>
        <v>2012CH4 (g/l)</v>
      </c>
      <c r="W439" s="718" t="str">
        <f t="shared" si="40"/>
        <v>2012N2O (g/l)</v>
      </c>
      <c r="X439" s="718" t="str">
        <f t="shared" si="40"/>
        <v>2013CO2 (kg/l)</v>
      </c>
      <c r="Y439" s="718" t="str">
        <f t="shared" si="40"/>
        <v>2013CH4 (g/l)</v>
      </c>
      <c r="Z439" s="718" t="str">
        <f t="shared" si="40"/>
        <v>2013N2O (g/l)</v>
      </c>
      <c r="AA439" s="718" t="str">
        <f t="shared" si="40"/>
        <v>2014CO2 (kg/l)</v>
      </c>
      <c r="AB439" s="718" t="str">
        <f t="shared" si="40"/>
        <v>2014CH4 (g/l)</v>
      </c>
      <c r="AC439" s="718" t="str">
        <f t="shared" si="40"/>
        <v>2014N2O (g/l)</v>
      </c>
      <c r="AD439" s="718" t="str">
        <f t="shared" si="40"/>
        <v>2015CO2 (kg/l)</v>
      </c>
      <c r="AE439" s="718" t="str">
        <f t="shared" si="40"/>
        <v>2015CH4 (g/l)</v>
      </c>
      <c r="AF439" s="718" t="str">
        <f t="shared" si="40"/>
        <v>2015N2O (g/l)</v>
      </c>
      <c r="AG439" s="718" t="str">
        <f t="shared" si="40"/>
        <v>2016CO2 (kg/l)</v>
      </c>
      <c r="AH439" s="718" t="str">
        <f t="shared" si="40"/>
        <v>2016CH4 (g/l)</v>
      </c>
      <c r="AI439" s="718" t="str">
        <f t="shared" si="40"/>
        <v>2016N2O (g/l)</v>
      </c>
      <c r="AJ439" s="718" t="str">
        <f t="shared" si="40"/>
        <v>2017CO2 (kg/l)</v>
      </c>
      <c r="AK439" s="718" t="str">
        <f t="shared" si="40"/>
        <v>2017CH4 (g/l)</v>
      </c>
      <c r="AL439" s="718" t="str">
        <f t="shared" si="40"/>
        <v>2017N2O (g/l)</v>
      </c>
      <c r="AM439" s="718" t="str">
        <f t="shared" si="40"/>
        <v>2018CO2 (kg/l)</v>
      </c>
      <c r="AN439" s="718" t="str">
        <f t="shared" si="40"/>
        <v>2018CH4 (g/l)</v>
      </c>
      <c r="AO439" s="718" t="str">
        <f t="shared" si="40"/>
        <v>2018N2O (g/l)</v>
      </c>
      <c r="AP439" s="718" t="str">
        <f t="shared" si="40"/>
        <v>2019CO2 (kg/l)</v>
      </c>
      <c r="AQ439" s="718" t="str">
        <f t="shared" si="40"/>
        <v>2019CH4 (g/l)</v>
      </c>
      <c r="AR439" s="718" t="str">
        <f t="shared" si="40"/>
        <v>2019N2O (g/l)</v>
      </c>
      <c r="AS439" s="718" t="str">
        <f t="shared" si="40"/>
        <v>2020CO2 (kg/l)</v>
      </c>
      <c r="AT439" s="718" t="str">
        <f t="shared" si="40"/>
        <v>2020CH4 (g/l)</v>
      </c>
      <c r="AU439" s="718" t="str">
        <f t="shared" si="40"/>
        <v>2020N2O (g/l)</v>
      </c>
      <c r="AV439" s="718" t="str">
        <f t="shared" si="40"/>
        <v>2021CO2 (kg/l)</v>
      </c>
      <c r="AW439" s="718" t="str">
        <f t="shared" si="40"/>
        <v>2021CH4 (g/l)</v>
      </c>
      <c r="AX439" s="718" t="str">
        <f t="shared" si="40"/>
        <v>2021N2O (g/l)</v>
      </c>
      <c r="AY439" s="718" t="str">
        <f t="shared" si="40"/>
        <v>2022CO2 (kg/l)</v>
      </c>
      <c r="AZ439" s="718" t="str">
        <f t="shared" si="40"/>
        <v>2022CH4 (g/l)</v>
      </c>
      <c r="BA439" s="718" t="str">
        <f t="shared" si="40"/>
        <v>2022N2O (g/l)</v>
      </c>
    </row>
    <row r="440" spans="1:61" s="27" customFormat="1" ht="18" customHeight="1" x14ac:dyDescent="0.25">
      <c r="A440" s="108"/>
      <c r="B440" s="25"/>
      <c r="C440" s="795" t="s">
        <v>689</v>
      </c>
      <c r="D440" s="795" t="s">
        <v>517</v>
      </c>
      <c r="E440" s="223" t="str">
        <f>C440&amp;D440</f>
        <v>Transporte ferroviarioGasóleo B (l)</v>
      </c>
      <c r="F440" s="797">
        <v>2.6989999999999998</v>
      </c>
      <c r="G440" s="797">
        <v>0.151</v>
      </c>
      <c r="H440" s="797">
        <v>0.02</v>
      </c>
      <c r="I440" s="797">
        <v>2.6989999999999998</v>
      </c>
      <c r="J440" s="797">
        <v>0.151</v>
      </c>
      <c r="K440" s="797">
        <v>0.02</v>
      </c>
      <c r="L440" s="797">
        <v>2.6989999999999998</v>
      </c>
      <c r="M440" s="797">
        <v>0.151</v>
      </c>
      <c r="N440" s="797">
        <v>0.02</v>
      </c>
      <c r="O440" s="797">
        <v>2.6989999999999998</v>
      </c>
      <c r="P440" s="797">
        <v>0.151</v>
      </c>
      <c r="Q440" s="797">
        <v>0.02</v>
      </c>
      <c r="R440" s="797">
        <v>2.6989999999999998</v>
      </c>
      <c r="S440" s="797">
        <v>0.151</v>
      </c>
      <c r="T440" s="797">
        <v>0.02</v>
      </c>
      <c r="U440" s="797">
        <v>2.6989999999999998</v>
      </c>
      <c r="V440" s="797">
        <v>0.151</v>
      </c>
      <c r="W440" s="797">
        <v>0.02</v>
      </c>
      <c r="X440" s="797">
        <v>2.6989999999999998</v>
      </c>
      <c r="Y440" s="797">
        <v>0.151</v>
      </c>
      <c r="Z440" s="797">
        <v>0.02</v>
      </c>
      <c r="AA440" s="797">
        <v>2.6989999999999998</v>
      </c>
      <c r="AB440" s="797">
        <v>0.151</v>
      </c>
      <c r="AC440" s="797">
        <v>0.02</v>
      </c>
      <c r="AD440" s="797">
        <v>2.6989999999999998</v>
      </c>
      <c r="AE440" s="797">
        <v>0.151</v>
      </c>
      <c r="AF440" s="797">
        <v>0.02</v>
      </c>
      <c r="AG440" s="797">
        <v>2.6989999999999998</v>
      </c>
      <c r="AH440" s="797">
        <v>0.151</v>
      </c>
      <c r="AI440" s="797">
        <v>0.02</v>
      </c>
      <c r="AJ440" s="797">
        <v>2.6989999999999998</v>
      </c>
      <c r="AK440" s="797">
        <v>0.151</v>
      </c>
      <c r="AL440" s="797">
        <v>0.02</v>
      </c>
      <c r="AM440" s="797">
        <v>2.6989999999999998</v>
      </c>
      <c r="AN440" s="797">
        <v>0.151</v>
      </c>
      <c r="AO440" s="797">
        <v>0.02</v>
      </c>
      <c r="AP440" s="797">
        <v>2.6989999999999998</v>
      </c>
      <c r="AQ440" s="797">
        <v>0.151</v>
      </c>
      <c r="AR440" s="797">
        <v>0.02</v>
      </c>
      <c r="AS440" s="797">
        <v>2.6989999999999998</v>
      </c>
      <c r="AT440" s="797">
        <v>0.151</v>
      </c>
      <c r="AU440" s="797">
        <v>0.02</v>
      </c>
      <c r="AV440" s="797">
        <v>2.6989999999999998</v>
      </c>
      <c r="AW440" s="797">
        <v>0.151</v>
      </c>
      <c r="AX440" s="797">
        <v>0.02</v>
      </c>
      <c r="AY440" s="797">
        <v>2.6989999999999998</v>
      </c>
      <c r="AZ440" s="797">
        <v>0.151</v>
      </c>
      <c r="BA440" s="797">
        <v>0.02</v>
      </c>
    </row>
    <row r="441" spans="1:61" s="27" customFormat="1" ht="18" customHeight="1" x14ac:dyDescent="0.25">
      <c r="A441" s="108"/>
      <c r="B441" s="25"/>
      <c r="C441" s="796" t="s">
        <v>647</v>
      </c>
      <c r="D441" s="795" t="s">
        <v>696</v>
      </c>
      <c r="E441" s="223" t="str">
        <f t="shared" ref="E441:E444" si="41">C441&amp;D441</f>
        <v>Transporte marítimoGasóleo (l)</v>
      </c>
      <c r="F441" s="797">
        <v>2.7469999999999999</v>
      </c>
      <c r="G441" s="797">
        <v>0.25900000000000001</v>
      </c>
      <c r="H441" s="797">
        <v>7.3999999999999996E-2</v>
      </c>
      <c r="I441" s="797">
        <v>2.7469999999999999</v>
      </c>
      <c r="J441" s="797">
        <v>0.25900000000000001</v>
      </c>
      <c r="K441" s="797">
        <v>7.3999999999999996E-2</v>
      </c>
      <c r="L441" s="797">
        <v>2.7469999999999999</v>
      </c>
      <c r="M441" s="797">
        <v>0.25900000000000001</v>
      </c>
      <c r="N441" s="797">
        <v>7.3999999999999996E-2</v>
      </c>
      <c r="O441" s="797">
        <v>2.7469999999999999</v>
      </c>
      <c r="P441" s="797">
        <v>0.25900000000000001</v>
      </c>
      <c r="Q441" s="797">
        <v>7.3999999999999996E-2</v>
      </c>
      <c r="R441" s="797">
        <v>2.7469999999999999</v>
      </c>
      <c r="S441" s="797">
        <v>0.25900000000000001</v>
      </c>
      <c r="T441" s="797">
        <v>7.3999999999999996E-2</v>
      </c>
      <c r="U441" s="797">
        <v>2.7469999999999999</v>
      </c>
      <c r="V441" s="797">
        <v>0.25900000000000001</v>
      </c>
      <c r="W441" s="797">
        <v>7.3999999999999996E-2</v>
      </c>
      <c r="X441" s="797">
        <v>2.7469999999999999</v>
      </c>
      <c r="Y441" s="797">
        <v>0.25900000000000001</v>
      </c>
      <c r="Z441" s="797">
        <v>7.3999999999999996E-2</v>
      </c>
      <c r="AA441" s="797">
        <v>2.7469999999999999</v>
      </c>
      <c r="AB441" s="797">
        <v>0.25900000000000001</v>
      </c>
      <c r="AC441" s="797">
        <v>7.3999999999999996E-2</v>
      </c>
      <c r="AD441" s="797">
        <v>2.7469999999999999</v>
      </c>
      <c r="AE441" s="797">
        <v>0.25900000000000001</v>
      </c>
      <c r="AF441" s="797">
        <v>7.3999999999999996E-2</v>
      </c>
      <c r="AG441" s="797">
        <v>2.7469999999999999</v>
      </c>
      <c r="AH441" s="797">
        <v>0.25900000000000001</v>
      </c>
      <c r="AI441" s="797">
        <v>7.3999999999999996E-2</v>
      </c>
      <c r="AJ441" s="797">
        <v>2.7469999999999999</v>
      </c>
      <c r="AK441" s="797">
        <v>0.25900000000000001</v>
      </c>
      <c r="AL441" s="797">
        <v>7.3999999999999996E-2</v>
      </c>
      <c r="AM441" s="797">
        <v>2.7469999999999999</v>
      </c>
      <c r="AN441" s="797">
        <v>0.25900000000000001</v>
      </c>
      <c r="AO441" s="797">
        <v>7.3999999999999996E-2</v>
      </c>
      <c r="AP441" s="797">
        <v>2.7469999999999999</v>
      </c>
      <c r="AQ441" s="797">
        <v>0.25900000000000001</v>
      </c>
      <c r="AR441" s="797">
        <v>7.3999999999999996E-2</v>
      </c>
      <c r="AS441" s="797">
        <v>2.7469999999999999</v>
      </c>
      <c r="AT441" s="797">
        <v>0.25900000000000001</v>
      </c>
      <c r="AU441" s="797">
        <v>7.3999999999999996E-2</v>
      </c>
      <c r="AV441" s="797">
        <v>2.7469999999999999</v>
      </c>
      <c r="AW441" s="797">
        <v>0.25900000000000001</v>
      </c>
      <c r="AX441" s="797">
        <v>7.3999999999999996E-2</v>
      </c>
      <c r="AY441" s="797">
        <v>2.7469999999999999</v>
      </c>
      <c r="AZ441" s="797">
        <v>0.25900000000000001</v>
      </c>
      <c r="BA441" s="797">
        <v>7.3999999999999996E-2</v>
      </c>
    </row>
    <row r="442" spans="1:61" s="27" customFormat="1" ht="18" customHeight="1" x14ac:dyDescent="0.25">
      <c r="A442" s="108"/>
      <c r="B442" s="25"/>
      <c r="C442" s="796" t="s">
        <v>647</v>
      </c>
      <c r="D442" s="795" t="s">
        <v>697</v>
      </c>
      <c r="E442" s="223" t="str">
        <f t="shared" si="41"/>
        <v>Transporte marítimoFuelóleo (l)</v>
      </c>
      <c r="F442" s="797">
        <v>3.1930000000000001</v>
      </c>
      <c r="G442" s="797">
        <v>0.28599999999999998</v>
      </c>
      <c r="H442" s="797">
        <v>8.2000000000000003E-2</v>
      </c>
      <c r="I442" s="797">
        <v>3.202</v>
      </c>
      <c r="J442" s="797">
        <v>0.28399999999999997</v>
      </c>
      <c r="K442" s="797">
        <v>8.1000000000000003E-2</v>
      </c>
      <c r="L442" s="797">
        <v>3.2</v>
      </c>
      <c r="M442" s="797">
        <v>0.28599999999999998</v>
      </c>
      <c r="N442" s="797">
        <v>8.2000000000000003E-2</v>
      </c>
      <c r="O442" s="797">
        <v>3.1960000000000002</v>
      </c>
      <c r="P442" s="797">
        <v>0.28599999999999998</v>
      </c>
      <c r="Q442" s="797">
        <v>8.2000000000000003E-2</v>
      </c>
      <c r="R442" s="797">
        <v>3.1909999999999998</v>
      </c>
      <c r="S442" s="797">
        <v>0.28399999999999997</v>
      </c>
      <c r="T442" s="797">
        <v>8.1000000000000003E-2</v>
      </c>
      <c r="U442" s="797">
        <v>3.1970000000000001</v>
      </c>
      <c r="V442" s="797">
        <v>0.28399999999999997</v>
      </c>
      <c r="W442" s="797">
        <v>8.1000000000000003E-2</v>
      </c>
      <c r="X442" s="797">
        <v>3.18</v>
      </c>
      <c r="Y442" s="797">
        <v>0.28399999999999997</v>
      </c>
      <c r="Z442" s="797">
        <v>8.1000000000000003E-2</v>
      </c>
      <c r="AA442" s="797">
        <v>3.149</v>
      </c>
      <c r="AB442" s="797">
        <v>0.28399999999999997</v>
      </c>
      <c r="AC442" s="797">
        <v>8.1000000000000003E-2</v>
      </c>
      <c r="AD442" s="797">
        <v>3.2040000000000002</v>
      </c>
      <c r="AE442" s="797">
        <v>0.28599999999999998</v>
      </c>
      <c r="AF442" s="797">
        <v>8.2000000000000003E-2</v>
      </c>
      <c r="AG442" s="797">
        <v>3.2069999999999999</v>
      </c>
      <c r="AH442" s="797">
        <v>0.28399999999999997</v>
      </c>
      <c r="AI442" s="797">
        <v>8.1000000000000003E-2</v>
      </c>
      <c r="AJ442" s="797">
        <v>3.2090000000000001</v>
      </c>
      <c r="AK442" s="797">
        <v>0.28399999999999997</v>
      </c>
      <c r="AL442" s="797">
        <v>8.1000000000000003E-2</v>
      </c>
      <c r="AM442" s="797">
        <v>3.1890000000000001</v>
      </c>
      <c r="AN442" s="797">
        <v>0.28499999999999998</v>
      </c>
      <c r="AO442" s="797">
        <v>8.1000000000000003E-2</v>
      </c>
      <c r="AP442" s="797">
        <v>3.2040000000000002</v>
      </c>
      <c r="AQ442" s="797">
        <v>0.28299999999999997</v>
      </c>
      <c r="AR442" s="797">
        <v>8.1000000000000003E-2</v>
      </c>
      <c r="AS442" s="797">
        <v>3.1930000000000001</v>
      </c>
      <c r="AT442" s="797">
        <v>0.28399999999999997</v>
      </c>
      <c r="AU442" s="797">
        <v>8.1000000000000003E-2</v>
      </c>
      <c r="AV442" s="797">
        <v>3.194</v>
      </c>
      <c r="AW442" s="797">
        <v>0.28399999999999997</v>
      </c>
      <c r="AX442" s="797">
        <v>8.1000000000000003E-2</v>
      </c>
      <c r="AY442" s="797">
        <v>3.1829999999999998</v>
      </c>
      <c r="AZ442" s="797">
        <v>0.28399999999999997</v>
      </c>
      <c r="BA442" s="797">
        <v>8.1000000000000003E-2</v>
      </c>
    </row>
    <row r="443" spans="1:61" s="27" customFormat="1" ht="18" customHeight="1" x14ac:dyDescent="0.25">
      <c r="A443" s="108"/>
      <c r="B443" s="25"/>
      <c r="C443" s="796" t="s">
        <v>690</v>
      </c>
      <c r="D443" s="795" t="s">
        <v>761</v>
      </c>
      <c r="E443" s="223" t="str">
        <f t="shared" si="41"/>
        <v>Transporte aéreoQueroseno (l)</v>
      </c>
      <c r="F443" s="797">
        <v>2.52</v>
      </c>
      <c r="G443" s="797">
        <v>0.04</v>
      </c>
      <c r="H443" s="797">
        <v>6.8000000000000005E-2</v>
      </c>
      <c r="I443" s="797">
        <v>2.52</v>
      </c>
      <c r="J443" s="797">
        <v>0.04</v>
      </c>
      <c r="K443" s="797">
        <v>6.8000000000000005E-2</v>
      </c>
      <c r="L443" s="797">
        <v>2.52</v>
      </c>
      <c r="M443" s="797">
        <v>3.9E-2</v>
      </c>
      <c r="N443" s="797">
        <v>6.8000000000000005E-2</v>
      </c>
      <c r="O443" s="797">
        <v>2.52</v>
      </c>
      <c r="P443" s="797">
        <v>3.9E-2</v>
      </c>
      <c r="Q443" s="797">
        <v>6.8000000000000005E-2</v>
      </c>
      <c r="R443" s="797">
        <v>2.52</v>
      </c>
      <c r="S443" s="797">
        <v>3.7999999999999999E-2</v>
      </c>
      <c r="T443" s="797">
        <v>6.8000000000000005E-2</v>
      </c>
      <c r="U443" s="797">
        <v>2.52</v>
      </c>
      <c r="V443" s="797">
        <v>3.7999999999999999E-2</v>
      </c>
      <c r="W443" s="797">
        <v>6.8000000000000005E-2</v>
      </c>
      <c r="X443" s="797">
        <v>2.52</v>
      </c>
      <c r="Y443" s="797">
        <v>3.7999999999999999E-2</v>
      </c>
      <c r="Z443" s="797">
        <v>6.8000000000000005E-2</v>
      </c>
      <c r="AA443" s="797">
        <v>2.52</v>
      </c>
      <c r="AB443" s="797">
        <v>3.6999999999999998E-2</v>
      </c>
      <c r="AC443" s="797">
        <v>6.8000000000000005E-2</v>
      </c>
      <c r="AD443" s="797">
        <v>2.52</v>
      </c>
      <c r="AE443" s="797">
        <v>3.6999999999999998E-2</v>
      </c>
      <c r="AF443" s="797">
        <v>6.8000000000000005E-2</v>
      </c>
      <c r="AG443" s="797">
        <v>2.52</v>
      </c>
      <c r="AH443" s="797">
        <v>3.7999999999999999E-2</v>
      </c>
      <c r="AI443" s="797">
        <v>6.8000000000000005E-2</v>
      </c>
      <c r="AJ443" s="797">
        <v>2.52</v>
      </c>
      <c r="AK443" s="797">
        <v>3.6999999999999998E-2</v>
      </c>
      <c r="AL443" s="797">
        <v>6.8000000000000005E-2</v>
      </c>
      <c r="AM443" s="797">
        <v>2.52</v>
      </c>
      <c r="AN443" s="797">
        <v>3.7999999999999999E-2</v>
      </c>
      <c r="AO443" s="797">
        <v>6.8000000000000005E-2</v>
      </c>
      <c r="AP443" s="797">
        <v>2.52</v>
      </c>
      <c r="AQ443" s="797">
        <v>3.7999999999999999E-2</v>
      </c>
      <c r="AR443" s="797">
        <v>6.8000000000000005E-2</v>
      </c>
      <c r="AS443" s="797">
        <v>2.52</v>
      </c>
      <c r="AT443" s="797">
        <v>3.6999999999999998E-2</v>
      </c>
      <c r="AU443" s="797">
        <v>6.8000000000000005E-2</v>
      </c>
      <c r="AV443" s="797">
        <v>2.52</v>
      </c>
      <c r="AW443" s="797">
        <v>3.6999999999999998E-2</v>
      </c>
      <c r="AX443" s="797">
        <v>6.8000000000000005E-2</v>
      </c>
      <c r="AY443" s="797">
        <v>2.52</v>
      </c>
      <c r="AZ443" s="797">
        <v>3.5999999999999997E-2</v>
      </c>
      <c r="BA443" s="797">
        <v>6.8000000000000005E-2</v>
      </c>
    </row>
    <row r="444" spans="1:61" s="27" customFormat="1" ht="18" customHeight="1" x14ac:dyDescent="0.25">
      <c r="A444" s="11"/>
      <c r="B444" s="26"/>
      <c r="C444" s="796" t="s">
        <v>690</v>
      </c>
      <c r="D444" s="795" t="s">
        <v>760</v>
      </c>
      <c r="E444" s="223" t="str">
        <f t="shared" si="41"/>
        <v>Transporte aéreoGasolina para aviación (l)</v>
      </c>
      <c r="F444" s="797">
        <v>2.2869999999999999</v>
      </c>
      <c r="G444" s="797">
        <v>1.6E-2</v>
      </c>
      <c r="H444" s="797">
        <v>6.4000000000000001E-2</v>
      </c>
      <c r="I444" s="797">
        <v>2.2869999999999999</v>
      </c>
      <c r="J444" s="797">
        <v>1.7999999999999999E-2</v>
      </c>
      <c r="K444" s="797">
        <v>6.4000000000000001E-2</v>
      </c>
      <c r="L444" s="797">
        <v>2.2869999999999999</v>
      </c>
      <c r="M444" s="797">
        <v>1.9E-2</v>
      </c>
      <c r="N444" s="797">
        <v>6.4000000000000001E-2</v>
      </c>
      <c r="O444" s="797">
        <v>2.2869999999999999</v>
      </c>
      <c r="P444" s="797">
        <v>0.02</v>
      </c>
      <c r="Q444" s="797">
        <v>6.4000000000000001E-2</v>
      </c>
      <c r="R444" s="797">
        <v>2.2869999999999999</v>
      </c>
      <c r="S444" s="797">
        <v>1.9E-2</v>
      </c>
      <c r="T444" s="797">
        <v>6.4000000000000001E-2</v>
      </c>
      <c r="U444" s="797">
        <v>2.2869999999999999</v>
      </c>
      <c r="V444" s="797">
        <v>1.7999999999999999E-2</v>
      </c>
      <c r="W444" s="797">
        <v>6.4000000000000001E-2</v>
      </c>
      <c r="X444" s="797">
        <v>2.2869999999999999</v>
      </c>
      <c r="Y444" s="797">
        <v>1.7999999999999999E-2</v>
      </c>
      <c r="Z444" s="797">
        <v>6.4000000000000001E-2</v>
      </c>
      <c r="AA444" s="797">
        <v>2.2869999999999999</v>
      </c>
      <c r="AB444" s="797">
        <v>1.7000000000000001E-2</v>
      </c>
      <c r="AC444" s="797">
        <v>6.4000000000000001E-2</v>
      </c>
      <c r="AD444" s="797">
        <v>2.2869999999999999</v>
      </c>
      <c r="AE444" s="797">
        <v>1.7000000000000001E-2</v>
      </c>
      <c r="AF444" s="797">
        <v>6.4000000000000001E-2</v>
      </c>
      <c r="AG444" s="797">
        <v>2.2869999999999999</v>
      </c>
      <c r="AH444" s="797">
        <v>1.6E-2</v>
      </c>
      <c r="AI444" s="797">
        <v>6.4000000000000001E-2</v>
      </c>
      <c r="AJ444" s="797">
        <v>2.2869999999999999</v>
      </c>
      <c r="AK444" s="797">
        <v>1.7999999999999999E-2</v>
      </c>
      <c r="AL444" s="797">
        <v>6.4000000000000001E-2</v>
      </c>
      <c r="AM444" s="797">
        <v>2.2869999999999999</v>
      </c>
      <c r="AN444" s="797">
        <v>1.6E-2</v>
      </c>
      <c r="AO444" s="797">
        <v>6.4000000000000001E-2</v>
      </c>
      <c r="AP444" s="797">
        <v>2.2869999999999999</v>
      </c>
      <c r="AQ444" s="797">
        <v>1.6E-2</v>
      </c>
      <c r="AR444" s="797">
        <v>6.4000000000000001E-2</v>
      </c>
      <c r="AS444" s="797">
        <v>2.2869999999999999</v>
      </c>
      <c r="AT444" s="797">
        <v>1.6E-2</v>
      </c>
      <c r="AU444" s="797">
        <v>6.4000000000000001E-2</v>
      </c>
      <c r="AV444" s="797">
        <v>2.2869999999999999</v>
      </c>
      <c r="AW444" s="797">
        <v>1.6E-2</v>
      </c>
      <c r="AX444" s="797">
        <v>6.4000000000000001E-2</v>
      </c>
      <c r="AY444" s="797">
        <v>2.2869999999999999</v>
      </c>
      <c r="AZ444" s="797">
        <v>1.6E-2</v>
      </c>
      <c r="BA444" s="797">
        <v>6.4000000000000001E-2</v>
      </c>
    </row>
    <row r="445" spans="1:61" s="27" customFormat="1" ht="18" customHeight="1" x14ac:dyDescent="0.25">
      <c r="A445" s="11"/>
      <c r="B445" s="11"/>
      <c r="C445" s="26" t="s">
        <v>1483</v>
      </c>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row>
    <row r="446" spans="1:61" ht="18" customHeight="1" x14ac:dyDescent="0.25">
      <c r="A446" s="106"/>
      <c r="B446" s="87"/>
      <c r="C446" s="93"/>
      <c r="Q446" s="26"/>
      <c r="AG446" s="26"/>
    </row>
    <row r="447" spans="1:61" ht="18" customHeight="1" x14ac:dyDescent="0.25">
      <c r="A447" s="106"/>
      <c r="B447" s="120" t="s">
        <v>1033</v>
      </c>
      <c r="Q447" s="26"/>
      <c r="AG447" s="26"/>
    </row>
    <row r="448" spans="1:61" ht="18" customHeight="1" x14ac:dyDescent="0.25">
      <c r="A448" s="106"/>
      <c r="B448" s="120"/>
      <c r="G448" s="140" t="s">
        <v>766</v>
      </c>
      <c r="H448" s="140" t="s">
        <v>767</v>
      </c>
      <c r="I448" s="140" t="s">
        <v>768</v>
      </c>
      <c r="Q448" s="26"/>
      <c r="AG448" s="26"/>
    </row>
    <row r="449" spans="1:63" ht="18" customHeight="1" x14ac:dyDescent="0.25">
      <c r="A449" s="106"/>
      <c r="B449" s="87"/>
      <c r="C449" s="135" t="s">
        <v>687</v>
      </c>
      <c r="E449" s="138" t="s">
        <v>637</v>
      </c>
      <c r="G449" s="798" t="s">
        <v>692</v>
      </c>
      <c r="H449" s="799" t="s">
        <v>693</v>
      </c>
      <c r="I449" s="799" t="s">
        <v>694</v>
      </c>
      <c r="Q449" s="26"/>
      <c r="AG449" s="26"/>
    </row>
    <row r="450" spans="1:63" ht="18" customHeight="1" x14ac:dyDescent="0.25">
      <c r="A450" s="106"/>
      <c r="B450" s="106"/>
      <c r="C450" s="136" t="s">
        <v>689</v>
      </c>
      <c r="D450" s="45">
        <v>1</v>
      </c>
      <c r="E450" s="42" t="e">
        <f>VLOOKUP($D462,$C$450:$D$452,2,0)</f>
        <v>#N/A</v>
      </c>
      <c r="G450" s="740" t="s">
        <v>517</v>
      </c>
      <c r="H450" s="800" t="s">
        <v>696</v>
      </c>
      <c r="I450" s="801" t="s">
        <v>760</v>
      </c>
      <c r="Q450" s="26"/>
      <c r="AG450" s="26"/>
    </row>
    <row r="451" spans="1:63" ht="18" customHeight="1" x14ac:dyDescent="0.25">
      <c r="A451" s="106"/>
      <c r="B451" s="106"/>
      <c r="C451" s="137" t="s">
        <v>647</v>
      </c>
      <c r="D451" s="33">
        <v>2</v>
      </c>
      <c r="E451" s="42" t="e">
        <f>VLOOKUP($D463,$C$450:$D$452,2,0)</f>
        <v>#N/A</v>
      </c>
      <c r="G451" s="743" t="s">
        <v>643</v>
      </c>
      <c r="H451" s="767" t="s">
        <v>697</v>
      </c>
      <c r="I451" s="768" t="s">
        <v>761</v>
      </c>
      <c r="J451" s="93"/>
      <c r="Q451" s="26"/>
      <c r="AG451" s="26"/>
    </row>
    <row r="452" spans="1:63" ht="18" customHeight="1" x14ac:dyDescent="0.25">
      <c r="A452" s="106"/>
      <c r="B452" s="87"/>
      <c r="C452" s="37" t="s">
        <v>690</v>
      </c>
      <c r="D452" s="35">
        <v>3</v>
      </c>
      <c r="E452" s="42" t="e">
        <f>VLOOKUP($D464,$C$450:$D$452,2,0)</f>
        <v>#N/A</v>
      </c>
      <c r="G452" s="106"/>
      <c r="H452" s="743" t="s">
        <v>643</v>
      </c>
      <c r="I452" s="743" t="s">
        <v>643</v>
      </c>
      <c r="Q452" s="26"/>
      <c r="AG452" s="26"/>
    </row>
    <row r="453" spans="1:63" ht="18" customHeight="1" x14ac:dyDescent="0.25">
      <c r="A453" s="106"/>
      <c r="B453" s="87"/>
      <c r="C453" s="27"/>
      <c r="D453" s="27"/>
      <c r="E453" s="42" t="e">
        <f>VLOOKUP($D465,$C$450:$D$452,2,0)</f>
        <v>#N/A</v>
      </c>
      <c r="Q453" s="26"/>
      <c r="AG453" s="26"/>
    </row>
    <row r="454" spans="1:63" ht="18" customHeight="1" x14ac:dyDescent="0.25">
      <c r="A454" s="106"/>
      <c r="B454" s="87"/>
      <c r="C454" s="27"/>
      <c r="D454" s="27"/>
      <c r="E454" s="186" t="e">
        <f>VLOOKUP($D466,$C$450:$D$452,2,0)</f>
        <v>#N/A</v>
      </c>
      <c r="F454" s="93"/>
      <c r="G454" s="93"/>
      <c r="I454" s="93"/>
      <c r="J454" s="93"/>
      <c r="K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93"/>
      <c r="AN454" s="93"/>
      <c r="AO454" s="93"/>
      <c r="AP454" s="93"/>
      <c r="AQ454" s="93"/>
      <c r="AR454" s="93"/>
      <c r="AS454" s="93"/>
      <c r="AT454" s="93"/>
      <c r="AU454" s="93"/>
      <c r="AV454" s="93"/>
      <c r="AW454" s="93"/>
      <c r="AX454" s="93"/>
      <c r="AY454" s="93"/>
      <c r="AZ454" s="93"/>
      <c r="BA454" s="93"/>
      <c r="BB454" s="93"/>
      <c r="BC454" s="93"/>
      <c r="BD454" s="93"/>
      <c r="BE454" s="93"/>
      <c r="BF454" s="93"/>
      <c r="BG454" s="93"/>
      <c r="BH454" s="93"/>
      <c r="BI454" s="93"/>
      <c r="BJ454" s="93"/>
      <c r="BK454" s="93"/>
    </row>
    <row r="455" spans="1:63" ht="18" customHeight="1" x14ac:dyDescent="0.25">
      <c r="A455" s="106"/>
      <c r="B455" s="106"/>
      <c r="C455" s="106"/>
      <c r="D455" s="106"/>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c r="AN455" s="93"/>
      <c r="AO455" s="93"/>
      <c r="AP455" s="93"/>
      <c r="AQ455" s="93"/>
      <c r="AR455" s="93"/>
      <c r="AS455" s="93"/>
      <c r="AT455" s="93"/>
      <c r="AU455" s="93"/>
      <c r="AV455" s="93"/>
      <c r="AW455" s="93"/>
      <c r="AX455" s="93"/>
      <c r="AY455" s="93"/>
      <c r="AZ455" s="93"/>
      <c r="BA455" s="93"/>
      <c r="BB455" s="93"/>
      <c r="BC455" s="93"/>
      <c r="BD455" s="93"/>
      <c r="BE455" s="93"/>
      <c r="BF455" s="93"/>
      <c r="BG455" s="93"/>
      <c r="BH455" s="93"/>
      <c r="BI455" s="93"/>
      <c r="BJ455" s="93"/>
      <c r="BK455" s="93"/>
    </row>
    <row r="456" spans="1:63" ht="18" customHeight="1" x14ac:dyDescent="0.25">
      <c r="A456" s="106"/>
      <c r="B456" s="87"/>
      <c r="C456" s="87"/>
      <c r="D456" s="87"/>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93"/>
      <c r="AN456" s="93"/>
      <c r="AO456" s="93"/>
      <c r="AP456" s="93"/>
      <c r="AQ456" s="93"/>
      <c r="AR456" s="93"/>
      <c r="AS456" s="93"/>
      <c r="AT456" s="93"/>
      <c r="AU456" s="93"/>
      <c r="AV456" s="93"/>
      <c r="AW456" s="93"/>
      <c r="AX456" s="93"/>
      <c r="AY456" s="93"/>
      <c r="AZ456" s="93"/>
      <c r="BA456" s="93"/>
      <c r="BB456" s="93"/>
      <c r="BC456" s="93"/>
      <c r="BD456" s="93"/>
      <c r="BE456" s="93"/>
      <c r="BF456" s="93"/>
      <c r="BG456" s="93"/>
      <c r="BH456" s="93"/>
      <c r="BI456" s="93"/>
      <c r="BJ456" s="93"/>
      <c r="BK456" s="93"/>
    </row>
    <row r="457" spans="1:63" ht="18" customHeight="1" x14ac:dyDescent="0.25">
      <c r="B457" s="120" t="s">
        <v>764</v>
      </c>
      <c r="D457" s="122"/>
    </row>
    <row r="458" spans="1:63" ht="18" customHeight="1" x14ac:dyDescent="0.25"/>
    <row r="459" spans="1:63" ht="18" customHeight="1" x14ac:dyDescent="0.25">
      <c r="C459" s="1096" t="s">
        <v>852</v>
      </c>
      <c r="D459" s="1096" t="s">
        <v>817</v>
      </c>
      <c r="E459" s="1096" t="s">
        <v>1</v>
      </c>
      <c r="F459" s="1096" t="s">
        <v>818</v>
      </c>
      <c r="G459" s="1093" t="s">
        <v>821</v>
      </c>
      <c r="H459" s="1094"/>
      <c r="I459" s="1095"/>
      <c r="J459" s="1093" t="s">
        <v>822</v>
      </c>
      <c r="K459" s="1094"/>
      <c r="L459" s="1095"/>
      <c r="M459" s="1093" t="s">
        <v>759</v>
      </c>
      <c r="N459" s="1094"/>
      <c r="O459" s="1094"/>
      <c r="P459" s="1095"/>
    </row>
    <row r="460" spans="1:63" ht="18" customHeight="1" x14ac:dyDescent="0.25">
      <c r="C460" s="1097"/>
      <c r="D460" s="1097"/>
      <c r="E460" s="1097"/>
      <c r="F460" s="1097"/>
      <c r="G460" s="201" t="s">
        <v>743</v>
      </c>
      <c r="H460" s="201" t="s">
        <v>744</v>
      </c>
      <c r="I460" s="201" t="s">
        <v>745</v>
      </c>
      <c r="J460" s="201" t="s">
        <v>640</v>
      </c>
      <c r="K460" s="201" t="s">
        <v>641</v>
      </c>
      <c r="L460" s="201" t="s">
        <v>642</v>
      </c>
      <c r="M460" s="201" t="s">
        <v>826</v>
      </c>
      <c r="N460" s="201" t="s">
        <v>827</v>
      </c>
      <c r="O460" s="201" t="s">
        <v>828</v>
      </c>
      <c r="P460" s="201" t="s">
        <v>829</v>
      </c>
    </row>
    <row r="461" spans="1:63" ht="18" customHeight="1" x14ac:dyDescent="0.25">
      <c r="C461" s="189" t="s">
        <v>230</v>
      </c>
      <c r="D461" s="189"/>
      <c r="E461" s="189"/>
      <c r="F461" s="189"/>
      <c r="G461" s="189"/>
      <c r="H461" s="189"/>
      <c r="I461" s="189"/>
      <c r="J461" s="189"/>
      <c r="K461" s="189"/>
      <c r="L461" s="189"/>
      <c r="M461" s="189"/>
      <c r="N461" s="189"/>
      <c r="O461" s="189"/>
      <c r="P461" s="189" t="s">
        <v>229</v>
      </c>
    </row>
    <row r="462" spans="1:63" ht="18" customHeight="1" x14ac:dyDescent="0.25">
      <c r="C462" s="258" t="str">
        <f>IF(ISTEXT('4. Vehículos y maquinaria'!E122),'4. Vehículos y maquinaria'!E122,"")</f>
        <v/>
      </c>
      <c r="D462" s="186">
        <f>'4. Vehículos y maquinaria'!F122</f>
        <v>0</v>
      </c>
      <c r="E462" s="186">
        <f>'4. Vehículos y maquinaria'!G122</f>
        <v>0</v>
      </c>
      <c r="F462" s="186">
        <f>'4. Vehículos y maquinaria'!H122</f>
        <v>0</v>
      </c>
      <c r="G462" s="186" t="str">
        <f t="shared" ref="G462:I466" si="42">IF($E462="Otro (ud)","-",IFERROR(INDEX($F$440:$BA$444,MATCH($D462&amp;$E462,$E$440:$E$444,0),MATCH($D$8&amp;G$460,$F$439:$BA$439,0)),""))</f>
        <v/>
      </c>
      <c r="H462" s="186" t="str">
        <f t="shared" si="42"/>
        <v/>
      </c>
      <c r="I462" s="186" t="str">
        <f t="shared" si="42"/>
        <v/>
      </c>
      <c r="J462" s="186">
        <f>'4. Vehículos y maquinaria'!L122</f>
        <v>0</v>
      </c>
      <c r="K462" s="186">
        <f>'4. Vehículos y maquinaria'!M122</f>
        <v>0</v>
      </c>
      <c r="L462" s="186">
        <f>'4. Vehículos y maquinaria'!N122</f>
        <v>0</v>
      </c>
      <c r="M462" s="72" t="str">
        <f>IFERROR(IF($E462="Otro (ud)",$F462*$J462,$F462*$G462),"")</f>
        <v/>
      </c>
      <c r="N462" s="72" t="str">
        <f>IFERROR(IF($E462="Otro (ud)",$F462*$K462,$F462*$H462),"")</f>
        <v/>
      </c>
      <c r="O462" s="72" t="str">
        <f>IFERROR(IF($E462="Otro (ud)",$F462*$L462,$F462*$I462),"")</f>
        <v/>
      </c>
      <c r="P462" s="73" t="str">
        <f>IFERROR($M462+$N462*$H$13/1000+$O462*$H$14/1000,"")</f>
        <v/>
      </c>
    </row>
    <row r="463" spans="1:63" ht="18" customHeight="1" x14ac:dyDescent="0.25">
      <c r="C463" s="258" t="str">
        <f>IF(ISTEXT('4. Vehículos y maquinaria'!E123),'4. Vehículos y maquinaria'!E123,"")</f>
        <v/>
      </c>
      <c r="D463" s="186">
        <f>'4. Vehículos y maquinaria'!F123</f>
        <v>0</v>
      </c>
      <c r="E463" s="186">
        <f>'4. Vehículos y maquinaria'!G123</f>
        <v>0</v>
      </c>
      <c r="F463" s="186">
        <f>'4. Vehículos y maquinaria'!H123</f>
        <v>0</v>
      </c>
      <c r="G463" s="186" t="str">
        <f t="shared" si="42"/>
        <v/>
      </c>
      <c r="H463" s="186" t="str">
        <f t="shared" si="42"/>
        <v/>
      </c>
      <c r="I463" s="186" t="str">
        <f t="shared" si="42"/>
        <v/>
      </c>
      <c r="J463" s="186">
        <f>'4. Vehículos y maquinaria'!L123</f>
        <v>0</v>
      </c>
      <c r="K463" s="186">
        <f>'4. Vehículos y maquinaria'!M123</f>
        <v>0</v>
      </c>
      <c r="L463" s="186">
        <f>'4. Vehículos y maquinaria'!N123</f>
        <v>0</v>
      </c>
      <c r="M463" s="72" t="str">
        <f>IFERROR(IF($E463="Otro (ud)",$F463*$J463,$F463*$G463),"")</f>
        <v/>
      </c>
      <c r="N463" s="72" t="str">
        <f>IFERROR(IF($E463="Otro (ud)",$F463*$K463,$F463*$H463),"")</f>
        <v/>
      </c>
      <c r="O463" s="72" t="str">
        <f>IFERROR(IF($E463="Otro (ud)",$F463*$L463,$F463*$I463),"")</f>
        <v/>
      </c>
      <c r="P463" s="73" t="str">
        <f>IFERROR($M463+$N463*$H$13/1000+$O463*$H$14/1000,"")</f>
        <v/>
      </c>
    </row>
    <row r="464" spans="1:63" ht="18" customHeight="1" x14ac:dyDescent="0.25">
      <c r="C464" s="258" t="str">
        <f>IF(ISTEXT('4. Vehículos y maquinaria'!E124),'4. Vehículos y maquinaria'!E124,"")</f>
        <v/>
      </c>
      <c r="D464" s="186">
        <f>'4. Vehículos y maquinaria'!F124</f>
        <v>0</v>
      </c>
      <c r="E464" s="186">
        <f>'4. Vehículos y maquinaria'!G124</f>
        <v>0</v>
      </c>
      <c r="F464" s="186">
        <f>'4. Vehículos y maquinaria'!H124</f>
        <v>0</v>
      </c>
      <c r="G464" s="186" t="str">
        <f t="shared" si="42"/>
        <v/>
      </c>
      <c r="H464" s="186" t="str">
        <f t="shared" si="42"/>
        <v/>
      </c>
      <c r="I464" s="186" t="str">
        <f t="shared" si="42"/>
        <v/>
      </c>
      <c r="J464" s="186">
        <f>'4. Vehículos y maquinaria'!L124</f>
        <v>0</v>
      </c>
      <c r="K464" s="186">
        <f>'4. Vehículos y maquinaria'!M124</f>
        <v>0</v>
      </c>
      <c r="L464" s="186">
        <f>'4. Vehículos y maquinaria'!N124</f>
        <v>0</v>
      </c>
      <c r="M464" s="72" t="str">
        <f>IFERROR(IF($E464="Otro (ud)",$F464*$J464,$F464*$G464),"")</f>
        <v/>
      </c>
      <c r="N464" s="72" t="str">
        <f>IFERROR(IF($E464="Otro (ud)",$F464*$K464,$F464*$H464),"")</f>
        <v/>
      </c>
      <c r="O464" s="72" t="str">
        <f>IFERROR(IF($E464="Otro (ud)",$F464*$L464,$F464*$I464),"")</f>
        <v/>
      </c>
      <c r="P464" s="73" t="str">
        <f>IFERROR($M464+$N464*$H$13/1000+$O464*$H$14/1000,"")</f>
        <v/>
      </c>
    </row>
    <row r="465" spans="1:53" ht="18" customHeight="1" x14ac:dyDescent="0.25">
      <c r="C465" s="258" t="str">
        <f>IF(ISTEXT('4. Vehículos y maquinaria'!E125),'4. Vehículos y maquinaria'!E125,"")</f>
        <v/>
      </c>
      <c r="D465" s="186">
        <f>'4. Vehículos y maquinaria'!F125</f>
        <v>0</v>
      </c>
      <c r="E465" s="186">
        <f>'4. Vehículos y maquinaria'!G125</f>
        <v>0</v>
      </c>
      <c r="F465" s="186">
        <f>'4. Vehículos y maquinaria'!H125</f>
        <v>0</v>
      </c>
      <c r="G465" s="186" t="str">
        <f t="shared" si="42"/>
        <v/>
      </c>
      <c r="H465" s="186" t="str">
        <f t="shared" si="42"/>
        <v/>
      </c>
      <c r="I465" s="186" t="str">
        <f t="shared" si="42"/>
        <v/>
      </c>
      <c r="J465" s="186">
        <f>'4. Vehículos y maquinaria'!L125</f>
        <v>0</v>
      </c>
      <c r="K465" s="186">
        <f>'4. Vehículos y maquinaria'!M125</f>
        <v>0</v>
      </c>
      <c r="L465" s="186">
        <f>'4. Vehículos y maquinaria'!N125</f>
        <v>0</v>
      </c>
      <c r="M465" s="72" t="str">
        <f>IFERROR(IF($E465="Otro (ud)",$F465*$J465,$F465*$G465),"")</f>
        <v/>
      </c>
      <c r="N465" s="72" t="str">
        <f>IFERROR(IF($E465="Otro (ud)",$F465*$K465,$F465*$H465),"")</f>
        <v/>
      </c>
      <c r="O465" s="72" t="str">
        <f>IFERROR(IF($E465="Otro (ud)",$F465*$L465,$F465*$I465),"")</f>
        <v/>
      </c>
      <c r="P465" s="73" t="str">
        <f>IFERROR($M465+$N465*$H$13/1000+$O465*$H$14/1000,"")</f>
        <v/>
      </c>
    </row>
    <row r="466" spans="1:53" ht="18" customHeight="1" x14ac:dyDescent="0.25">
      <c r="C466" s="258" t="str">
        <f>IF(ISTEXT('4. Vehículos y maquinaria'!E126),'4. Vehículos y maquinaria'!E126,"")</f>
        <v/>
      </c>
      <c r="D466" s="186">
        <f>'4. Vehículos y maquinaria'!F126</f>
        <v>0</v>
      </c>
      <c r="E466" s="186">
        <f>'4. Vehículos y maquinaria'!G126</f>
        <v>0</v>
      </c>
      <c r="F466" s="186">
        <f>'4. Vehículos y maquinaria'!H126</f>
        <v>0</v>
      </c>
      <c r="G466" s="186" t="str">
        <f t="shared" si="42"/>
        <v/>
      </c>
      <c r="H466" s="186" t="str">
        <f t="shared" si="42"/>
        <v/>
      </c>
      <c r="I466" s="186" t="str">
        <f t="shared" si="42"/>
        <v/>
      </c>
      <c r="J466" s="186">
        <f>'4. Vehículos y maquinaria'!L126</f>
        <v>0</v>
      </c>
      <c r="K466" s="186">
        <f>'4. Vehículos y maquinaria'!M126</f>
        <v>0</v>
      </c>
      <c r="L466" s="186">
        <f>'4. Vehículos y maquinaria'!N126</f>
        <v>0</v>
      </c>
      <c r="M466" s="72" t="str">
        <f>IFERROR(IF($E466="Otro (ud)",$F466*$J466,$F466*$G466),"")</f>
        <v/>
      </c>
      <c r="N466" s="72" t="str">
        <f>IFERROR(IF($E466="Otro (ud)",$F466*$K466,$F466*$H466),"")</f>
        <v/>
      </c>
      <c r="O466" s="72" t="str">
        <f>IFERROR(IF($E466="Otro (ud)",$F466*$L466,$F466*$I466),"")</f>
        <v/>
      </c>
      <c r="P466" s="73" t="str">
        <f>IFERROR($M466+$N466*$H$13/1000+$O466*$H$14/1000,"")</f>
        <v/>
      </c>
    </row>
    <row r="467" spans="1:53" ht="18" customHeight="1" x14ac:dyDescent="0.25">
      <c r="M467" s="195">
        <f>SUM(M462:M466)</f>
        <v>0</v>
      </c>
      <c r="N467" s="195">
        <f>SUM(N462:N466)</f>
        <v>0</v>
      </c>
      <c r="O467" s="195">
        <f t="shared" ref="O467" si="43">SUM(O462:O466)</f>
        <v>0</v>
      </c>
      <c r="P467" s="197">
        <f>SUM(P462:P466)</f>
        <v>0</v>
      </c>
    </row>
    <row r="468" spans="1:53" ht="18" customHeight="1" x14ac:dyDescent="0.25">
      <c r="A468" s="11" t="s">
        <v>847</v>
      </c>
    </row>
    <row r="469" spans="1:53" ht="18" customHeight="1" x14ac:dyDescent="0.25"/>
    <row r="470" spans="1:53" ht="18" customHeight="1" x14ac:dyDescent="0.25">
      <c r="B470" s="142" t="s">
        <v>679</v>
      </c>
      <c r="C470" s="142"/>
      <c r="D470" s="142"/>
      <c r="E470" s="142"/>
      <c r="F470" s="142"/>
      <c r="G470" s="142"/>
      <c r="H470" s="142"/>
      <c r="I470" s="142"/>
      <c r="J470" s="142"/>
      <c r="K470" s="142"/>
    </row>
    <row r="471" spans="1:53" ht="18" customHeight="1" x14ac:dyDescent="0.25"/>
    <row r="472" spans="1:53" ht="18" customHeight="1" x14ac:dyDescent="0.25">
      <c r="D472" s="184" t="s">
        <v>839</v>
      </c>
      <c r="E472" s="184" t="s">
        <v>840</v>
      </c>
      <c r="F472" s="184" t="s">
        <v>841</v>
      </c>
      <c r="G472" s="184" t="s">
        <v>842</v>
      </c>
    </row>
    <row r="473" spans="1:53" ht="18" customHeight="1" x14ac:dyDescent="0.25">
      <c r="B473" s="26">
        <v>7</v>
      </c>
      <c r="C473" s="134" t="s">
        <v>816</v>
      </c>
      <c r="D473" s="185">
        <f>ROUND(M564,2)</f>
        <v>0</v>
      </c>
      <c r="E473" s="185">
        <f>ROUND(N564,2)</f>
        <v>0</v>
      </c>
      <c r="F473" s="185">
        <f>ROUND(O564,2)</f>
        <v>0</v>
      </c>
      <c r="G473" s="185">
        <f>ROUND(P564,2)</f>
        <v>0</v>
      </c>
      <c r="J473" s="38"/>
      <c r="K473" s="38"/>
      <c r="Q473" s="26"/>
      <c r="R473" s="27"/>
      <c r="AG473" s="26"/>
      <c r="AH473" s="27"/>
    </row>
    <row r="474" spans="1:53" ht="18" customHeight="1" x14ac:dyDescent="0.25">
      <c r="A474" s="106"/>
      <c r="B474" s="90"/>
      <c r="C474" s="87"/>
      <c r="D474" s="87"/>
      <c r="E474" s="87"/>
      <c r="F474" s="87"/>
      <c r="G474" s="183">
        <f>D473+E473*$H$13/1000+F473*$H$14/1000</f>
        <v>0</v>
      </c>
      <c r="H474" s="87"/>
      <c r="J474" s="89"/>
      <c r="K474" s="89"/>
      <c r="L474" s="89"/>
      <c r="M474" s="89"/>
      <c r="N474" s="89"/>
      <c r="O474" s="89"/>
      <c r="P474" s="87"/>
      <c r="Q474" s="87"/>
      <c r="R474" s="87"/>
      <c r="S474" s="87"/>
      <c r="T474" s="87"/>
      <c r="U474" s="87"/>
      <c r="V474" s="89"/>
      <c r="W474" s="89"/>
      <c r="X474" s="89"/>
      <c r="Y474" s="89"/>
      <c r="Z474" s="89"/>
      <c r="AA474" s="89"/>
      <c r="AB474" s="87"/>
      <c r="AC474" s="87"/>
      <c r="AD474" s="87"/>
      <c r="AE474" s="87"/>
      <c r="AF474" s="87"/>
      <c r="AG474" s="87"/>
      <c r="AH474" s="89"/>
      <c r="AI474" s="89"/>
      <c r="AJ474" s="89"/>
      <c r="AK474" s="89"/>
      <c r="AL474" s="89"/>
      <c r="AM474" s="89"/>
      <c r="AN474" s="87"/>
      <c r="AO474" s="87"/>
      <c r="AP474" s="87"/>
      <c r="AQ474" s="87"/>
      <c r="AR474" s="87"/>
      <c r="AS474" s="87"/>
      <c r="AT474" s="89"/>
      <c r="AU474" s="89"/>
      <c r="AV474" s="89"/>
      <c r="AW474" s="89"/>
      <c r="AX474" s="89"/>
      <c r="AY474" s="89"/>
      <c r="AZ474" s="87"/>
      <c r="BA474" s="87"/>
    </row>
    <row r="475" spans="1:53" ht="18" customHeight="1" x14ac:dyDescent="0.25">
      <c r="B475" s="11"/>
      <c r="C475" s="11"/>
      <c r="D475" s="11"/>
      <c r="E475" s="11"/>
      <c r="J475" s="38"/>
      <c r="K475" s="38"/>
      <c r="Q475" s="26"/>
      <c r="R475" s="27"/>
      <c r="AG475" s="26"/>
      <c r="AH475" s="27"/>
    </row>
    <row r="476" spans="1:53" ht="18" customHeight="1" x14ac:dyDescent="0.25">
      <c r="B476" s="120" t="s">
        <v>762</v>
      </c>
      <c r="C476" s="11"/>
      <c r="D476" s="11"/>
      <c r="E476" s="11"/>
      <c r="J476" s="38"/>
      <c r="K476" s="38"/>
      <c r="Q476" s="26"/>
      <c r="R476" s="27"/>
      <c r="AG476" s="26"/>
      <c r="AH476" s="27"/>
    </row>
    <row r="477" spans="1:53" s="27" customFormat="1" ht="18" customHeight="1" x14ac:dyDescent="0.25">
      <c r="A477" s="11"/>
      <c r="B477" s="11"/>
      <c r="C477" s="11"/>
      <c r="D477" s="11"/>
      <c r="E477" s="26"/>
      <c r="F477" s="26"/>
      <c r="G477" s="26"/>
      <c r="H477" s="26"/>
      <c r="I477" s="26"/>
      <c r="J477" s="26"/>
      <c r="K477" s="26"/>
      <c r="L477" s="26"/>
      <c r="M477" s="26"/>
      <c r="N477" s="26"/>
      <c r="O477" s="26"/>
      <c r="P477" s="26"/>
      <c r="Q477" s="26"/>
      <c r="R477" s="26"/>
      <c r="S477" s="26"/>
      <c r="T477" s="26"/>
      <c r="U477" s="26"/>
      <c r="V477" s="26"/>
      <c r="AQ477" s="26"/>
      <c r="AR477" s="26"/>
      <c r="AS477" s="26"/>
      <c r="AT477" s="26"/>
      <c r="AU477" s="26"/>
      <c r="AV477" s="26"/>
      <c r="AW477" s="26"/>
      <c r="AX477" s="26"/>
      <c r="AY477" s="26"/>
      <c r="AZ477" s="26"/>
      <c r="BA477" s="26"/>
    </row>
    <row r="478" spans="1:53" s="367" customFormat="1" ht="21" x14ac:dyDescent="0.35">
      <c r="D478" s="368"/>
      <c r="F478" s="369" t="s">
        <v>740</v>
      </c>
      <c r="L478" s="370"/>
      <c r="M478" s="370"/>
      <c r="N478" s="370"/>
      <c r="O478" s="370"/>
      <c r="P478" s="370"/>
      <c r="Q478" s="370"/>
      <c r="R478" s="369" t="s">
        <v>1239</v>
      </c>
      <c r="X478" s="370"/>
      <c r="Y478" s="370"/>
      <c r="Z478" s="370"/>
      <c r="AA478" s="370"/>
      <c r="AB478" s="370"/>
      <c r="AC478" s="370"/>
      <c r="AJ478" s="370"/>
      <c r="AK478" s="370"/>
      <c r="AL478" s="370"/>
      <c r="AM478" s="370"/>
      <c r="AN478" s="370"/>
      <c r="AO478" s="370"/>
      <c r="AP478" s="369" t="s">
        <v>742</v>
      </c>
      <c r="AV478" s="370"/>
      <c r="AW478" s="370"/>
      <c r="AX478" s="370"/>
      <c r="AY478" s="370"/>
      <c r="AZ478" s="370"/>
      <c r="BA478" s="370"/>
    </row>
    <row r="479" spans="1:53" s="367" customFormat="1" ht="6" customHeight="1" x14ac:dyDescent="0.35">
      <c r="D479" s="368"/>
      <c r="F479" s="371"/>
      <c r="G479" s="371"/>
      <c r="H479" s="371"/>
      <c r="I479" s="371"/>
      <c r="J479" s="371"/>
      <c r="K479" s="371"/>
      <c r="L479" s="372"/>
      <c r="M479" s="372"/>
      <c r="N479" s="372"/>
      <c r="O479" s="372"/>
      <c r="P479" s="372"/>
      <c r="Q479" s="372"/>
      <c r="R479" s="373"/>
      <c r="S479" s="373"/>
      <c r="T479" s="373"/>
      <c r="U479" s="373"/>
      <c r="V479" s="373"/>
      <c r="W479" s="373"/>
      <c r="X479" s="374"/>
      <c r="Y479" s="374"/>
      <c r="Z479" s="374"/>
      <c r="AA479" s="374"/>
      <c r="AB479" s="374"/>
      <c r="AC479" s="374"/>
      <c r="AD479" s="373"/>
      <c r="AE479" s="373"/>
      <c r="AF479" s="373"/>
      <c r="AG479" s="373"/>
      <c r="AH479" s="373"/>
      <c r="AI479" s="373"/>
      <c r="AJ479" s="374"/>
      <c r="AK479" s="374"/>
      <c r="AL479" s="374"/>
      <c r="AM479" s="374"/>
      <c r="AN479" s="374"/>
      <c r="AO479" s="374"/>
      <c r="AP479" s="375"/>
      <c r="AQ479" s="375"/>
      <c r="AR479" s="375"/>
      <c r="AS479" s="375"/>
      <c r="AT479" s="375"/>
      <c r="AU479" s="375"/>
      <c r="AV479" s="376"/>
      <c r="AW479" s="376"/>
      <c r="AX479" s="376"/>
      <c r="AY479" s="376"/>
      <c r="AZ479" s="376"/>
      <c r="BA479" s="376"/>
    </row>
    <row r="480" spans="1:53" s="367" customFormat="1" ht="12" customHeight="1" x14ac:dyDescent="0.2">
      <c r="A480" s="377"/>
      <c r="B480" s="377"/>
      <c r="C480" s="377"/>
      <c r="D480" s="377"/>
      <c r="F480" s="378"/>
      <c r="G480" s="378"/>
      <c r="H480" s="378"/>
      <c r="I480" s="378"/>
      <c r="J480" s="378"/>
      <c r="K480" s="378"/>
      <c r="L480" s="378"/>
      <c r="M480" s="378"/>
      <c r="N480" s="378"/>
      <c r="O480" s="378"/>
      <c r="P480" s="378"/>
      <c r="Q480" s="378"/>
      <c r="R480" s="378"/>
      <c r="S480" s="378"/>
      <c r="T480" s="378"/>
      <c r="U480" s="378"/>
      <c r="V480" s="378"/>
      <c r="W480" s="378"/>
      <c r="X480" s="378"/>
      <c r="Y480" s="378"/>
      <c r="Z480" s="378"/>
      <c r="AA480" s="378"/>
      <c r="AB480" s="378"/>
      <c r="AC480" s="378"/>
      <c r="AD480" s="378"/>
      <c r="AE480" s="378"/>
      <c r="AF480" s="378"/>
      <c r="AG480" s="378"/>
      <c r="AH480" s="378"/>
      <c r="AI480" s="378"/>
      <c r="AJ480" s="378"/>
      <c r="AK480" s="378"/>
      <c r="AL480" s="378"/>
      <c r="AM480" s="378"/>
      <c r="AN480" s="378"/>
      <c r="AO480" s="378"/>
      <c r="AP480" s="378"/>
      <c r="AQ480" s="378"/>
      <c r="AR480" s="378"/>
      <c r="AS480" s="378"/>
      <c r="AT480" s="378"/>
      <c r="AU480" s="378"/>
      <c r="AV480" s="378"/>
      <c r="AW480" s="378"/>
      <c r="AX480" s="378"/>
      <c r="AY480" s="378"/>
      <c r="AZ480" s="378"/>
    </row>
    <row r="481" spans="1:53" s="367" customFormat="1" ht="12.75" customHeight="1" x14ac:dyDescent="0.2">
      <c r="A481" s="377"/>
      <c r="B481" s="379"/>
      <c r="C481" s="380" t="s">
        <v>1240</v>
      </c>
      <c r="D481" s="381"/>
      <c r="F481" s="381"/>
      <c r="G481" s="381"/>
      <c r="H481" s="381"/>
      <c r="I481" s="381"/>
      <c r="J481" s="381"/>
      <c r="K481" s="381"/>
      <c r="L481" s="381"/>
      <c r="M481" s="381"/>
      <c r="N481" s="381"/>
      <c r="O481" s="381"/>
      <c r="P481" s="381"/>
      <c r="Q481" s="381"/>
      <c r="R481" s="381"/>
      <c r="S481" s="381"/>
      <c r="T481" s="381"/>
      <c r="U481" s="381"/>
      <c r="V481" s="381"/>
      <c r="W481" s="381"/>
      <c r="X481" s="381"/>
      <c r="Y481" s="381"/>
      <c r="Z481" s="381"/>
      <c r="AA481" s="381"/>
      <c r="AB481" s="381"/>
      <c r="AC481" s="381"/>
      <c r="AD481" s="381"/>
      <c r="AE481" s="381"/>
      <c r="AF481" s="381"/>
      <c r="AG481" s="381"/>
      <c r="AH481" s="381"/>
      <c r="AI481" s="381"/>
      <c r="AJ481" s="381"/>
      <c r="AK481" s="378"/>
      <c r="AL481" s="378"/>
      <c r="AM481" s="378"/>
      <c r="AN481" s="378"/>
      <c r="AO481" s="378"/>
      <c r="AP481" s="378"/>
      <c r="AQ481" s="378"/>
      <c r="AR481" s="378"/>
      <c r="AS481" s="378"/>
      <c r="AT481" s="378"/>
      <c r="AU481" s="378"/>
      <c r="AV481" s="378"/>
      <c r="AW481" s="378"/>
      <c r="AX481" s="378"/>
      <c r="AY481" s="378"/>
      <c r="AZ481" s="378"/>
    </row>
    <row r="482" spans="1:53" ht="18" customHeight="1" x14ac:dyDescent="0.25">
      <c r="A482" s="26"/>
      <c r="B482" s="87"/>
      <c r="C482" s="85"/>
      <c r="D482" s="87"/>
      <c r="F482" s="200">
        <v>2007</v>
      </c>
      <c r="G482" s="200">
        <v>2007</v>
      </c>
      <c r="H482" s="200">
        <v>2007</v>
      </c>
      <c r="I482" s="200">
        <v>2008</v>
      </c>
      <c r="J482" s="200">
        <v>2008</v>
      </c>
      <c r="K482" s="200">
        <v>2008</v>
      </c>
      <c r="L482" s="200">
        <v>2009</v>
      </c>
      <c r="M482" s="200">
        <v>2009</v>
      </c>
      <c r="N482" s="200">
        <v>2009</v>
      </c>
      <c r="O482" s="200">
        <v>2010</v>
      </c>
      <c r="P482" s="200">
        <v>2010</v>
      </c>
      <c r="Q482" s="200">
        <v>2010</v>
      </c>
      <c r="R482" s="200">
        <v>2011</v>
      </c>
      <c r="S482" s="200">
        <v>2011</v>
      </c>
      <c r="T482" s="200">
        <v>2011</v>
      </c>
      <c r="U482" s="200">
        <v>2012</v>
      </c>
      <c r="V482" s="200">
        <v>2012</v>
      </c>
      <c r="W482" s="200">
        <v>2012</v>
      </c>
      <c r="X482" s="200">
        <v>2013</v>
      </c>
      <c r="Y482" s="200">
        <v>2013</v>
      </c>
      <c r="Z482" s="200">
        <v>2013</v>
      </c>
      <c r="AA482" s="200">
        <v>2014</v>
      </c>
      <c r="AB482" s="200">
        <v>2014</v>
      </c>
      <c r="AC482" s="200">
        <v>2014</v>
      </c>
      <c r="AD482" s="200">
        <v>2015</v>
      </c>
      <c r="AE482" s="200">
        <v>2015</v>
      </c>
      <c r="AF482" s="200">
        <v>2015</v>
      </c>
      <c r="AG482" s="200">
        <v>2016</v>
      </c>
      <c r="AH482" s="200">
        <v>2016</v>
      </c>
      <c r="AI482" s="200">
        <v>2016</v>
      </c>
      <c r="AJ482" s="200">
        <v>2017</v>
      </c>
      <c r="AK482" s="200">
        <v>2017</v>
      </c>
      <c r="AL482" s="200">
        <v>2017</v>
      </c>
      <c r="AM482" s="200">
        <v>2018</v>
      </c>
      <c r="AN482" s="200">
        <v>2018</v>
      </c>
      <c r="AO482" s="200">
        <v>2018</v>
      </c>
      <c r="AP482" s="200">
        <v>2019</v>
      </c>
      <c r="AQ482" s="200">
        <v>2019</v>
      </c>
      <c r="AR482" s="200">
        <v>2019</v>
      </c>
      <c r="AS482" s="200">
        <v>2020</v>
      </c>
      <c r="AT482" s="200">
        <v>2020</v>
      </c>
      <c r="AU482" s="200">
        <v>2020</v>
      </c>
      <c r="AV482" s="200">
        <v>2021</v>
      </c>
      <c r="AW482" s="200">
        <v>2021</v>
      </c>
      <c r="AX482" s="200">
        <v>2021</v>
      </c>
      <c r="AY482" s="200">
        <v>2022</v>
      </c>
      <c r="AZ482" s="200">
        <v>2022</v>
      </c>
      <c r="BA482" s="200">
        <v>2022</v>
      </c>
    </row>
    <row r="483" spans="1:53" ht="18" customHeight="1" x14ac:dyDescent="0.25">
      <c r="B483" s="87"/>
      <c r="C483" s="87"/>
      <c r="D483" s="87"/>
      <c r="F483" s="200" t="s">
        <v>640</v>
      </c>
      <c r="G483" s="200" t="s">
        <v>641</v>
      </c>
      <c r="H483" s="200" t="s">
        <v>642</v>
      </c>
      <c r="I483" s="200" t="s">
        <v>640</v>
      </c>
      <c r="J483" s="200" t="s">
        <v>641</v>
      </c>
      <c r="K483" s="200" t="s">
        <v>642</v>
      </c>
      <c r="L483" s="200" t="s">
        <v>640</v>
      </c>
      <c r="M483" s="200" t="s">
        <v>641</v>
      </c>
      <c r="N483" s="200" t="s">
        <v>642</v>
      </c>
      <c r="O483" s="200" t="s">
        <v>640</v>
      </c>
      <c r="P483" s="200" t="s">
        <v>641</v>
      </c>
      <c r="Q483" s="200" t="s">
        <v>642</v>
      </c>
      <c r="R483" s="200" t="s">
        <v>640</v>
      </c>
      <c r="S483" s="200" t="s">
        <v>641</v>
      </c>
      <c r="T483" s="200" t="s">
        <v>642</v>
      </c>
      <c r="U483" s="200" t="s">
        <v>640</v>
      </c>
      <c r="V483" s="200" t="s">
        <v>641</v>
      </c>
      <c r="W483" s="200" t="s">
        <v>642</v>
      </c>
      <c r="X483" s="200" t="s">
        <v>640</v>
      </c>
      <c r="Y483" s="200" t="s">
        <v>641</v>
      </c>
      <c r="Z483" s="200" t="s">
        <v>642</v>
      </c>
      <c r="AA483" s="200" t="s">
        <v>640</v>
      </c>
      <c r="AB483" s="200" t="s">
        <v>641</v>
      </c>
      <c r="AC483" s="200" t="s">
        <v>642</v>
      </c>
      <c r="AD483" s="200" t="s">
        <v>640</v>
      </c>
      <c r="AE483" s="200" t="s">
        <v>641</v>
      </c>
      <c r="AF483" s="200" t="s">
        <v>642</v>
      </c>
      <c r="AG483" s="200" t="s">
        <v>640</v>
      </c>
      <c r="AH483" s="200" t="s">
        <v>641</v>
      </c>
      <c r="AI483" s="200" t="s">
        <v>642</v>
      </c>
      <c r="AJ483" s="200" t="s">
        <v>640</v>
      </c>
      <c r="AK483" s="200" t="s">
        <v>641</v>
      </c>
      <c r="AL483" s="200" t="s">
        <v>642</v>
      </c>
      <c r="AM483" s="200" t="s">
        <v>640</v>
      </c>
      <c r="AN483" s="200" t="s">
        <v>641</v>
      </c>
      <c r="AO483" s="200" t="s">
        <v>642</v>
      </c>
      <c r="AP483" s="200" t="s">
        <v>640</v>
      </c>
      <c r="AQ483" s="200" t="s">
        <v>641</v>
      </c>
      <c r="AR483" s="200" t="s">
        <v>642</v>
      </c>
      <c r="AS483" s="200" t="s">
        <v>640</v>
      </c>
      <c r="AT483" s="200" t="s">
        <v>641</v>
      </c>
      <c r="AU483" s="200" t="s">
        <v>642</v>
      </c>
      <c r="AV483" s="200" t="s">
        <v>640</v>
      </c>
      <c r="AW483" s="200" t="s">
        <v>641</v>
      </c>
      <c r="AX483" s="200" t="s">
        <v>642</v>
      </c>
      <c r="AY483" s="200" t="s">
        <v>640</v>
      </c>
      <c r="AZ483" s="200" t="s">
        <v>641</v>
      </c>
      <c r="BA483" s="200" t="s">
        <v>642</v>
      </c>
    </row>
    <row r="484" spans="1:53" ht="18" customHeight="1" x14ac:dyDescent="0.25">
      <c r="B484" s="87"/>
      <c r="C484" s="87"/>
      <c r="D484" s="87"/>
      <c r="F484" s="159" t="str">
        <f>F482&amp;F483</f>
        <v>2007CO2 (kg/ud)</v>
      </c>
      <c r="G484" s="159" t="str">
        <f t="shared" ref="G484:BA484" si="44">G482&amp;G483</f>
        <v>2007CH4 (g/ud)</v>
      </c>
      <c r="H484" s="159" t="str">
        <f t="shared" si="44"/>
        <v>2007N2O (g/ud)</v>
      </c>
      <c r="I484" s="159" t="str">
        <f t="shared" si="44"/>
        <v>2008CO2 (kg/ud)</v>
      </c>
      <c r="J484" s="159" t="str">
        <f t="shared" si="44"/>
        <v>2008CH4 (g/ud)</v>
      </c>
      <c r="K484" s="159" t="str">
        <f t="shared" si="44"/>
        <v>2008N2O (g/ud)</v>
      </c>
      <c r="L484" s="159" t="str">
        <f t="shared" si="44"/>
        <v>2009CO2 (kg/ud)</v>
      </c>
      <c r="M484" s="159" t="str">
        <f t="shared" si="44"/>
        <v>2009CH4 (g/ud)</v>
      </c>
      <c r="N484" s="159" t="str">
        <f t="shared" si="44"/>
        <v>2009N2O (g/ud)</v>
      </c>
      <c r="O484" s="159" t="str">
        <f t="shared" si="44"/>
        <v>2010CO2 (kg/ud)</v>
      </c>
      <c r="P484" s="159" t="str">
        <f t="shared" si="44"/>
        <v>2010CH4 (g/ud)</v>
      </c>
      <c r="Q484" s="159" t="str">
        <f t="shared" si="44"/>
        <v>2010N2O (g/ud)</v>
      </c>
      <c r="R484" s="159" t="str">
        <f t="shared" si="44"/>
        <v>2011CO2 (kg/ud)</v>
      </c>
      <c r="S484" s="159" t="str">
        <f t="shared" si="44"/>
        <v>2011CH4 (g/ud)</v>
      </c>
      <c r="T484" s="159" t="str">
        <f t="shared" si="44"/>
        <v>2011N2O (g/ud)</v>
      </c>
      <c r="U484" s="159" t="str">
        <f t="shared" si="44"/>
        <v>2012CO2 (kg/ud)</v>
      </c>
      <c r="V484" s="159" t="str">
        <f t="shared" si="44"/>
        <v>2012CH4 (g/ud)</v>
      </c>
      <c r="W484" s="159" t="str">
        <f t="shared" si="44"/>
        <v>2012N2O (g/ud)</v>
      </c>
      <c r="X484" s="159" t="str">
        <f t="shared" si="44"/>
        <v>2013CO2 (kg/ud)</v>
      </c>
      <c r="Y484" s="159" t="str">
        <f t="shared" si="44"/>
        <v>2013CH4 (g/ud)</v>
      </c>
      <c r="Z484" s="159" t="str">
        <f t="shared" si="44"/>
        <v>2013N2O (g/ud)</v>
      </c>
      <c r="AA484" s="159" t="str">
        <f t="shared" si="44"/>
        <v>2014CO2 (kg/ud)</v>
      </c>
      <c r="AB484" s="159" t="str">
        <f t="shared" si="44"/>
        <v>2014CH4 (g/ud)</v>
      </c>
      <c r="AC484" s="159" t="str">
        <f t="shared" si="44"/>
        <v>2014N2O (g/ud)</v>
      </c>
      <c r="AD484" s="159" t="str">
        <f t="shared" si="44"/>
        <v>2015CO2 (kg/ud)</v>
      </c>
      <c r="AE484" s="159" t="str">
        <f t="shared" si="44"/>
        <v>2015CH4 (g/ud)</v>
      </c>
      <c r="AF484" s="159" t="str">
        <f t="shared" si="44"/>
        <v>2015N2O (g/ud)</v>
      </c>
      <c r="AG484" s="159" t="str">
        <f t="shared" si="44"/>
        <v>2016CO2 (kg/ud)</v>
      </c>
      <c r="AH484" s="159" t="str">
        <f t="shared" si="44"/>
        <v>2016CH4 (g/ud)</v>
      </c>
      <c r="AI484" s="159" t="str">
        <f t="shared" si="44"/>
        <v>2016N2O (g/ud)</v>
      </c>
      <c r="AJ484" s="159" t="str">
        <f t="shared" si="44"/>
        <v>2017CO2 (kg/ud)</v>
      </c>
      <c r="AK484" s="159" t="str">
        <f t="shared" si="44"/>
        <v>2017CH4 (g/ud)</v>
      </c>
      <c r="AL484" s="159" t="str">
        <f t="shared" si="44"/>
        <v>2017N2O (g/ud)</v>
      </c>
      <c r="AM484" s="159" t="str">
        <f t="shared" si="44"/>
        <v>2018CO2 (kg/ud)</v>
      </c>
      <c r="AN484" s="159" t="str">
        <f t="shared" si="44"/>
        <v>2018CH4 (g/ud)</v>
      </c>
      <c r="AO484" s="159" t="str">
        <f t="shared" si="44"/>
        <v>2018N2O (g/ud)</v>
      </c>
      <c r="AP484" s="159" t="str">
        <f t="shared" si="44"/>
        <v>2019CO2 (kg/ud)</v>
      </c>
      <c r="AQ484" s="159" t="str">
        <f t="shared" si="44"/>
        <v>2019CH4 (g/ud)</v>
      </c>
      <c r="AR484" s="159" t="str">
        <f t="shared" si="44"/>
        <v>2019N2O (g/ud)</v>
      </c>
      <c r="AS484" s="159" t="str">
        <f t="shared" si="44"/>
        <v>2020CO2 (kg/ud)</v>
      </c>
      <c r="AT484" s="159" t="str">
        <f t="shared" si="44"/>
        <v>2020CH4 (g/ud)</v>
      </c>
      <c r="AU484" s="159" t="str">
        <f t="shared" si="44"/>
        <v>2020N2O (g/ud)</v>
      </c>
      <c r="AV484" s="159" t="str">
        <f t="shared" si="44"/>
        <v>2021CO2 (kg/ud)</v>
      </c>
      <c r="AW484" s="159" t="str">
        <f t="shared" si="44"/>
        <v>2021CH4 (g/ud)</v>
      </c>
      <c r="AX484" s="159" t="str">
        <f t="shared" si="44"/>
        <v>2021N2O (g/ud)</v>
      </c>
      <c r="AY484" s="159" t="str">
        <f t="shared" si="44"/>
        <v>2022CO2 (kg/ud)</v>
      </c>
      <c r="AZ484" s="159" t="str">
        <f t="shared" si="44"/>
        <v>2022CH4 (g/ud)</v>
      </c>
      <c r="BA484" s="159" t="str">
        <f t="shared" si="44"/>
        <v>2022N2O (g/ud)</v>
      </c>
    </row>
    <row r="485" spans="1:53" s="367" customFormat="1" ht="12" customHeight="1" x14ac:dyDescent="0.2">
      <c r="A485" s="377"/>
      <c r="B485" s="377"/>
      <c r="C485" s="382" t="s">
        <v>517</v>
      </c>
      <c r="D485" s="207" t="s">
        <v>633</v>
      </c>
      <c r="E485" s="160" t="str">
        <f t="shared" ref="E485:E515" si="45">C485&amp;D485</f>
        <v>Gasóleo B (l)Maquinaria agrícola</v>
      </c>
      <c r="F485" s="802">
        <v>2.67</v>
      </c>
      <c r="G485" s="802">
        <v>7.5999999999999998E-2</v>
      </c>
      <c r="H485" s="802">
        <v>0.114</v>
      </c>
      <c r="I485" s="802">
        <v>2.67</v>
      </c>
      <c r="J485" s="802">
        <v>7.0000000000000007E-2</v>
      </c>
      <c r="K485" s="802">
        <v>0.115</v>
      </c>
      <c r="L485" s="802">
        <v>2.67</v>
      </c>
      <c r="M485" s="802">
        <v>6.5000000000000002E-2</v>
      </c>
      <c r="N485" s="802">
        <v>0.115</v>
      </c>
      <c r="O485" s="802">
        <v>2.67</v>
      </c>
      <c r="P485" s="802">
        <v>6.0999999999999999E-2</v>
      </c>
      <c r="Q485" s="802">
        <v>0.115</v>
      </c>
      <c r="R485" s="802">
        <v>2.67</v>
      </c>
      <c r="S485" s="802">
        <v>5.7000000000000002E-2</v>
      </c>
      <c r="T485" s="802">
        <v>0.11600000000000001</v>
      </c>
      <c r="U485" s="802">
        <v>2.67</v>
      </c>
      <c r="V485" s="802">
        <v>5.2999999999999999E-2</v>
      </c>
      <c r="W485" s="802">
        <v>0.11600000000000001</v>
      </c>
      <c r="X485" s="802">
        <v>2.67</v>
      </c>
      <c r="Y485" s="802">
        <v>4.8000000000000001E-2</v>
      </c>
      <c r="Z485" s="802">
        <v>0.11600000000000001</v>
      </c>
      <c r="AA485" s="802">
        <v>2.67</v>
      </c>
      <c r="AB485" s="802">
        <v>4.3999999999999997E-2</v>
      </c>
      <c r="AC485" s="802">
        <v>0.11600000000000001</v>
      </c>
      <c r="AD485" s="802">
        <v>2.67</v>
      </c>
      <c r="AE485" s="802">
        <v>4.1000000000000002E-2</v>
      </c>
      <c r="AF485" s="802">
        <v>0.11600000000000001</v>
      </c>
      <c r="AG485" s="802">
        <v>2.67</v>
      </c>
      <c r="AH485" s="802">
        <v>3.7999999999999999E-2</v>
      </c>
      <c r="AI485" s="802">
        <v>0.11700000000000001</v>
      </c>
      <c r="AJ485" s="802">
        <v>2.67</v>
      </c>
      <c r="AK485" s="802">
        <v>3.5000000000000003E-2</v>
      </c>
      <c r="AL485" s="802">
        <v>0.11700000000000001</v>
      </c>
      <c r="AM485" s="802">
        <v>2.67</v>
      </c>
      <c r="AN485" s="802">
        <v>3.2000000000000001E-2</v>
      </c>
      <c r="AO485" s="802">
        <v>0.11700000000000001</v>
      </c>
      <c r="AP485" s="802">
        <v>2.67</v>
      </c>
      <c r="AQ485" s="802">
        <v>3.2000000000000001E-2</v>
      </c>
      <c r="AR485" s="802">
        <v>0.11700000000000001</v>
      </c>
      <c r="AS485" s="802">
        <v>2.67</v>
      </c>
      <c r="AT485" s="802">
        <v>2.7E-2</v>
      </c>
      <c r="AU485" s="802">
        <v>0.11700000000000001</v>
      </c>
      <c r="AV485" s="802">
        <v>2.67</v>
      </c>
      <c r="AW485" s="802">
        <v>2.5000000000000001E-2</v>
      </c>
      <c r="AX485" s="802">
        <v>0.11700000000000001</v>
      </c>
      <c r="AY485" s="803">
        <v>2.67</v>
      </c>
      <c r="AZ485" s="803">
        <v>2.5000000000000001E-2</v>
      </c>
      <c r="BA485" s="804">
        <v>0.11700000000000001</v>
      </c>
    </row>
    <row r="486" spans="1:53" s="367" customFormat="1" ht="12" customHeight="1" x14ac:dyDescent="0.2">
      <c r="A486" s="377"/>
      <c r="B486" s="377"/>
      <c r="C486" s="386" t="s">
        <v>517</v>
      </c>
      <c r="D486" s="207" t="s">
        <v>634</v>
      </c>
      <c r="E486" s="160" t="str">
        <f t="shared" si="45"/>
        <v>Gasóleo B (l)Maquinaria forestal</v>
      </c>
      <c r="F486" s="802">
        <v>2.67</v>
      </c>
      <c r="G486" s="802">
        <v>4.7E-2</v>
      </c>
      <c r="H486" s="802">
        <v>0.11700000000000001</v>
      </c>
      <c r="I486" s="802">
        <v>2.67</v>
      </c>
      <c r="J486" s="802">
        <v>4.3999999999999997E-2</v>
      </c>
      <c r="K486" s="802">
        <v>0.11700000000000001</v>
      </c>
      <c r="L486" s="802">
        <v>2.67</v>
      </c>
      <c r="M486" s="802">
        <v>0.04</v>
      </c>
      <c r="N486" s="802">
        <v>0.11700000000000001</v>
      </c>
      <c r="O486" s="802">
        <v>2.67</v>
      </c>
      <c r="P486" s="802">
        <v>3.6999999999999998E-2</v>
      </c>
      <c r="Q486" s="802">
        <v>0.11700000000000001</v>
      </c>
      <c r="R486" s="802">
        <v>2.67</v>
      </c>
      <c r="S486" s="802">
        <v>3.5000000000000003E-2</v>
      </c>
      <c r="T486" s="802">
        <v>0.11700000000000001</v>
      </c>
      <c r="U486" s="802">
        <v>2.67</v>
      </c>
      <c r="V486" s="802">
        <v>3.3000000000000002E-2</v>
      </c>
      <c r="W486" s="802">
        <v>0.11700000000000001</v>
      </c>
      <c r="X486" s="802">
        <v>2.67</v>
      </c>
      <c r="Y486" s="802">
        <v>0.03</v>
      </c>
      <c r="Z486" s="802">
        <v>0.11700000000000001</v>
      </c>
      <c r="AA486" s="802">
        <v>2.67</v>
      </c>
      <c r="AB486" s="802">
        <v>2.7E-2</v>
      </c>
      <c r="AC486" s="802">
        <v>0.11700000000000001</v>
      </c>
      <c r="AD486" s="802">
        <v>2.67</v>
      </c>
      <c r="AE486" s="802">
        <v>2.4E-2</v>
      </c>
      <c r="AF486" s="802">
        <v>0.11700000000000001</v>
      </c>
      <c r="AG486" s="802">
        <v>2.67</v>
      </c>
      <c r="AH486" s="802">
        <v>2.1000000000000001E-2</v>
      </c>
      <c r="AI486" s="802">
        <v>0.11700000000000001</v>
      </c>
      <c r="AJ486" s="802">
        <v>2.67</v>
      </c>
      <c r="AK486" s="802">
        <v>1.7999999999999999E-2</v>
      </c>
      <c r="AL486" s="802">
        <v>0.11700000000000001</v>
      </c>
      <c r="AM486" s="802">
        <v>2.67</v>
      </c>
      <c r="AN486" s="802">
        <v>1.7000000000000001E-2</v>
      </c>
      <c r="AO486" s="802">
        <v>0.11700000000000001</v>
      </c>
      <c r="AP486" s="802">
        <v>2.67</v>
      </c>
      <c r="AQ486" s="802">
        <v>1.4999999999999999E-2</v>
      </c>
      <c r="AR486" s="802">
        <v>0.11700000000000001</v>
      </c>
      <c r="AS486" s="802">
        <v>2.67</v>
      </c>
      <c r="AT486" s="802">
        <v>1.4E-2</v>
      </c>
      <c r="AU486" s="802">
        <v>0.11700000000000001</v>
      </c>
      <c r="AV486" s="802">
        <v>2.67</v>
      </c>
      <c r="AW486" s="802">
        <v>1.2999999999999999E-2</v>
      </c>
      <c r="AX486" s="802">
        <v>0.11700000000000001</v>
      </c>
      <c r="AY486" s="803">
        <v>2.67</v>
      </c>
      <c r="AZ486" s="803">
        <v>1.2999999999999999E-2</v>
      </c>
      <c r="BA486" s="804">
        <v>0.11700000000000001</v>
      </c>
    </row>
    <row r="487" spans="1:53" s="367" customFormat="1" ht="12" customHeight="1" x14ac:dyDescent="0.2">
      <c r="A487" s="377"/>
      <c r="B487" s="385"/>
      <c r="C487" s="386" t="s">
        <v>517</v>
      </c>
      <c r="D487" s="207" t="s">
        <v>701</v>
      </c>
      <c r="E487" s="160" t="str">
        <f t="shared" si="45"/>
        <v>Gasóleo B (l)Maquinaria comercial, institucional e industrial</v>
      </c>
      <c r="F487" s="802">
        <v>2.67</v>
      </c>
      <c r="G487" s="802">
        <v>7.0999999999999994E-2</v>
      </c>
      <c r="H487" s="802">
        <v>0.115</v>
      </c>
      <c r="I487" s="802">
        <v>2.67</v>
      </c>
      <c r="J487" s="802">
        <v>6.3E-2</v>
      </c>
      <c r="K487" s="802">
        <v>0.115</v>
      </c>
      <c r="L487" s="802">
        <v>2.67</v>
      </c>
      <c r="M487" s="802">
        <v>5.6000000000000001E-2</v>
      </c>
      <c r="N487" s="802">
        <v>0.115</v>
      </c>
      <c r="O487" s="802">
        <v>2.67</v>
      </c>
      <c r="P487" s="802">
        <v>5.1999999999999998E-2</v>
      </c>
      <c r="Q487" s="802">
        <v>0.115</v>
      </c>
      <c r="R487" s="802">
        <v>2.67</v>
      </c>
      <c r="S487" s="802">
        <v>4.9000000000000002E-2</v>
      </c>
      <c r="T487" s="802">
        <v>0.115</v>
      </c>
      <c r="U487" s="802">
        <v>2.67</v>
      </c>
      <c r="V487" s="802">
        <v>4.7E-2</v>
      </c>
      <c r="W487" s="802">
        <v>0.115</v>
      </c>
      <c r="X487" s="802">
        <v>2.67</v>
      </c>
      <c r="Y487" s="802">
        <v>4.3999999999999997E-2</v>
      </c>
      <c r="Z487" s="802">
        <v>0.115</v>
      </c>
      <c r="AA487" s="802">
        <v>2.67</v>
      </c>
      <c r="AB487" s="802">
        <v>4.1000000000000002E-2</v>
      </c>
      <c r="AC487" s="802">
        <v>0.115</v>
      </c>
      <c r="AD487" s="802">
        <v>2.67</v>
      </c>
      <c r="AE487" s="802">
        <v>3.6999999999999998E-2</v>
      </c>
      <c r="AF487" s="802">
        <v>0.115</v>
      </c>
      <c r="AG487" s="802">
        <v>2.67</v>
      </c>
      <c r="AH487" s="802">
        <v>3.4000000000000002E-2</v>
      </c>
      <c r="AI487" s="802">
        <v>0.115</v>
      </c>
      <c r="AJ487" s="802">
        <v>2.67</v>
      </c>
      <c r="AK487" s="802">
        <v>3.2000000000000001E-2</v>
      </c>
      <c r="AL487" s="802">
        <v>0.115</v>
      </c>
      <c r="AM487" s="802">
        <v>2.67</v>
      </c>
      <c r="AN487" s="802">
        <v>2.8000000000000001E-2</v>
      </c>
      <c r="AO487" s="802">
        <v>0.115</v>
      </c>
      <c r="AP487" s="802">
        <v>2.67</v>
      </c>
      <c r="AQ487" s="802">
        <v>2.5999999999999999E-2</v>
      </c>
      <c r="AR487" s="802">
        <v>0.115</v>
      </c>
      <c r="AS487" s="802">
        <v>2.67</v>
      </c>
      <c r="AT487" s="802">
        <v>2.4E-2</v>
      </c>
      <c r="AU487" s="802">
        <v>0.115</v>
      </c>
      <c r="AV487" s="802">
        <v>2.67</v>
      </c>
      <c r="AW487" s="802">
        <v>2.1999999999999999E-2</v>
      </c>
      <c r="AX487" s="802">
        <v>0.115</v>
      </c>
      <c r="AY487" s="803">
        <v>2.67</v>
      </c>
      <c r="AZ487" s="803">
        <v>2.1999999999999999E-2</v>
      </c>
      <c r="BA487" s="804">
        <v>0.115</v>
      </c>
    </row>
    <row r="488" spans="1:53" s="367" customFormat="1" ht="12" customHeight="1" x14ac:dyDescent="0.2">
      <c r="A488" s="377"/>
      <c r="B488" s="377"/>
      <c r="C488" s="386" t="s">
        <v>696</v>
      </c>
      <c r="D488" s="207" t="s">
        <v>633</v>
      </c>
      <c r="E488" s="160" t="str">
        <f t="shared" si="45"/>
        <v>Gasóleo (l)Maquinaria agrícola</v>
      </c>
      <c r="F488" s="802">
        <v>2.645</v>
      </c>
      <c r="G488" s="802">
        <v>7.4999999999999997E-2</v>
      </c>
      <c r="H488" s="802">
        <v>0.113</v>
      </c>
      <c r="I488" s="802">
        <v>2.645</v>
      </c>
      <c r="J488" s="802">
        <v>7.0000000000000007E-2</v>
      </c>
      <c r="K488" s="802">
        <v>0.114</v>
      </c>
      <c r="L488" s="802">
        <v>2.645</v>
      </c>
      <c r="M488" s="802">
        <v>6.5000000000000002E-2</v>
      </c>
      <c r="N488" s="802">
        <v>0.114</v>
      </c>
      <c r="O488" s="802">
        <v>2.645</v>
      </c>
      <c r="P488" s="802">
        <v>0.06</v>
      </c>
      <c r="Q488" s="802">
        <v>0.114</v>
      </c>
      <c r="R488" s="802">
        <v>2.4940000000000002</v>
      </c>
      <c r="S488" s="802">
        <v>5.6000000000000001E-2</v>
      </c>
      <c r="T488" s="802">
        <v>0.115</v>
      </c>
      <c r="U488" s="802">
        <v>2.4689999999999999</v>
      </c>
      <c r="V488" s="802">
        <v>5.1999999999999998E-2</v>
      </c>
      <c r="W488" s="802">
        <v>0.115</v>
      </c>
      <c r="X488" s="802">
        <v>2.5419999999999998</v>
      </c>
      <c r="Y488" s="802">
        <v>4.8000000000000001E-2</v>
      </c>
      <c r="Z488" s="802">
        <v>0.115</v>
      </c>
      <c r="AA488" s="802">
        <v>2.5419999999999998</v>
      </c>
      <c r="AB488" s="802">
        <v>4.3999999999999997E-2</v>
      </c>
      <c r="AC488" s="802">
        <v>0.115</v>
      </c>
      <c r="AD488" s="802">
        <v>2.5419999999999998</v>
      </c>
      <c r="AE488" s="802">
        <v>0.04</v>
      </c>
      <c r="AF488" s="802">
        <v>0.115</v>
      </c>
      <c r="AG488" s="802">
        <v>2.5369999999999999</v>
      </c>
      <c r="AH488" s="802">
        <v>3.6999999999999998E-2</v>
      </c>
      <c r="AI488" s="802">
        <v>0.115</v>
      </c>
      <c r="AJ488" s="802">
        <v>2.52</v>
      </c>
      <c r="AK488" s="802">
        <v>3.4000000000000002E-2</v>
      </c>
      <c r="AL488" s="802">
        <v>0.11600000000000001</v>
      </c>
      <c r="AM488" s="802">
        <v>2.4940000000000002</v>
      </c>
      <c r="AN488" s="802">
        <v>3.2000000000000001E-2</v>
      </c>
      <c r="AO488" s="802">
        <v>0.11600000000000001</v>
      </c>
      <c r="AP488" s="802" t="s">
        <v>139</v>
      </c>
      <c r="AQ488" s="802" t="s">
        <v>139</v>
      </c>
      <c r="AR488" s="802" t="s">
        <v>139</v>
      </c>
      <c r="AS488" s="802" t="s">
        <v>139</v>
      </c>
      <c r="AT488" s="802" t="s">
        <v>139</v>
      </c>
      <c r="AU488" s="802" t="s">
        <v>139</v>
      </c>
      <c r="AV488" s="802" t="s">
        <v>139</v>
      </c>
      <c r="AW488" s="802" t="s">
        <v>139</v>
      </c>
      <c r="AX488" s="802" t="s">
        <v>139</v>
      </c>
      <c r="AY488" s="803" t="s">
        <v>139</v>
      </c>
      <c r="AZ488" s="803" t="s">
        <v>139</v>
      </c>
      <c r="BA488" s="804" t="s">
        <v>139</v>
      </c>
    </row>
    <row r="489" spans="1:53" s="367" customFormat="1" ht="12" customHeight="1" x14ac:dyDescent="0.2">
      <c r="A489" s="377"/>
      <c r="B489" s="377"/>
      <c r="C489" s="386" t="s">
        <v>696</v>
      </c>
      <c r="D489" s="207" t="s">
        <v>634</v>
      </c>
      <c r="E489" s="160" t="str">
        <f t="shared" si="45"/>
        <v>Gasóleo (l)Maquinaria forestal</v>
      </c>
      <c r="F489" s="802">
        <v>2.645</v>
      </c>
      <c r="G489" s="802">
        <v>4.7E-2</v>
      </c>
      <c r="H489" s="802">
        <v>0.11600000000000001</v>
      </c>
      <c r="I489" s="802">
        <v>2.645</v>
      </c>
      <c r="J489" s="802">
        <v>4.2999999999999997E-2</v>
      </c>
      <c r="K489" s="802">
        <v>0.11600000000000001</v>
      </c>
      <c r="L489" s="802">
        <v>2.645</v>
      </c>
      <c r="M489" s="802">
        <v>3.9E-2</v>
      </c>
      <c r="N489" s="802">
        <v>0.11600000000000001</v>
      </c>
      <c r="O489" s="802">
        <v>2.645</v>
      </c>
      <c r="P489" s="802">
        <v>3.5999999999999997E-2</v>
      </c>
      <c r="Q489" s="802">
        <v>0.11600000000000001</v>
      </c>
      <c r="R489" s="802">
        <v>2.4940000000000002</v>
      </c>
      <c r="S489" s="802">
        <v>3.5000000000000003E-2</v>
      </c>
      <c r="T489" s="802">
        <v>0.11600000000000001</v>
      </c>
      <c r="U489" s="802">
        <v>2.4689999999999999</v>
      </c>
      <c r="V489" s="802">
        <v>3.3000000000000002E-2</v>
      </c>
      <c r="W489" s="802">
        <v>0.11600000000000001</v>
      </c>
      <c r="X489" s="802">
        <v>2.5419999999999998</v>
      </c>
      <c r="Y489" s="802">
        <v>0.03</v>
      </c>
      <c r="Z489" s="802">
        <v>0.11600000000000001</v>
      </c>
      <c r="AA489" s="802">
        <v>2.5419999999999998</v>
      </c>
      <c r="AB489" s="802">
        <v>2.7E-2</v>
      </c>
      <c r="AC489" s="802">
        <v>0.11600000000000001</v>
      </c>
      <c r="AD489" s="802">
        <v>2.5419999999999998</v>
      </c>
      <c r="AE489" s="802">
        <v>2.4E-2</v>
      </c>
      <c r="AF489" s="802">
        <v>0.11600000000000001</v>
      </c>
      <c r="AG489" s="802">
        <v>2.5369999999999999</v>
      </c>
      <c r="AH489" s="802">
        <v>2.1000000000000001E-2</v>
      </c>
      <c r="AI489" s="802">
        <v>0.11600000000000001</v>
      </c>
      <c r="AJ489" s="802">
        <v>2.52</v>
      </c>
      <c r="AK489" s="802">
        <v>1.7999999999999999E-2</v>
      </c>
      <c r="AL489" s="802">
        <v>0.11600000000000001</v>
      </c>
      <c r="AM489" s="802">
        <v>2.4940000000000002</v>
      </c>
      <c r="AN489" s="802">
        <v>1.6E-2</v>
      </c>
      <c r="AO489" s="802">
        <v>0.11600000000000001</v>
      </c>
      <c r="AP489" s="802" t="s">
        <v>139</v>
      </c>
      <c r="AQ489" s="802" t="s">
        <v>139</v>
      </c>
      <c r="AR489" s="802" t="s">
        <v>139</v>
      </c>
      <c r="AS489" s="802" t="s">
        <v>139</v>
      </c>
      <c r="AT489" s="802" t="s">
        <v>139</v>
      </c>
      <c r="AU489" s="802" t="s">
        <v>139</v>
      </c>
      <c r="AV489" s="802" t="s">
        <v>139</v>
      </c>
      <c r="AW489" s="802" t="s">
        <v>139</v>
      </c>
      <c r="AX489" s="802" t="s">
        <v>139</v>
      </c>
      <c r="AY489" s="803" t="s">
        <v>139</v>
      </c>
      <c r="AZ489" s="803" t="s">
        <v>139</v>
      </c>
      <c r="BA489" s="804" t="s">
        <v>139</v>
      </c>
    </row>
    <row r="490" spans="1:53" s="367" customFormat="1" ht="12" customHeight="1" x14ac:dyDescent="0.2">
      <c r="A490" s="377"/>
      <c r="B490" s="385"/>
      <c r="C490" s="386" t="s">
        <v>696</v>
      </c>
      <c r="D490" s="207" t="s">
        <v>701</v>
      </c>
      <c r="E490" s="160" t="str">
        <f t="shared" si="45"/>
        <v>Gasóleo (l)Maquinaria comercial, institucional e industrial</v>
      </c>
      <c r="F490" s="802">
        <v>2.645</v>
      </c>
      <c r="G490" s="802">
        <v>7.0999999999999994E-2</v>
      </c>
      <c r="H490" s="802">
        <v>0.114</v>
      </c>
      <c r="I490" s="802">
        <v>2.645</v>
      </c>
      <c r="J490" s="802">
        <v>6.2E-2</v>
      </c>
      <c r="K490" s="802">
        <v>0.114</v>
      </c>
      <c r="L490" s="802">
        <v>2.645</v>
      </c>
      <c r="M490" s="802">
        <v>5.5E-2</v>
      </c>
      <c r="N490" s="802">
        <v>0.114</v>
      </c>
      <c r="O490" s="802">
        <v>2.645</v>
      </c>
      <c r="P490" s="802">
        <v>5.0999999999999997E-2</v>
      </c>
      <c r="Q490" s="802">
        <v>0.114</v>
      </c>
      <c r="R490" s="802">
        <v>2.4940000000000002</v>
      </c>
      <c r="S490" s="802">
        <v>4.9000000000000002E-2</v>
      </c>
      <c r="T490" s="802">
        <v>0.114</v>
      </c>
      <c r="U490" s="802">
        <v>2.4689999999999999</v>
      </c>
      <c r="V490" s="802">
        <v>4.5999999999999999E-2</v>
      </c>
      <c r="W490" s="802">
        <v>0.114</v>
      </c>
      <c r="X490" s="802">
        <v>2.5419999999999998</v>
      </c>
      <c r="Y490" s="802">
        <v>4.2999999999999997E-2</v>
      </c>
      <c r="Z490" s="802">
        <v>0.114</v>
      </c>
      <c r="AA490" s="802">
        <v>2.5419999999999998</v>
      </c>
      <c r="AB490" s="802">
        <v>0.04</v>
      </c>
      <c r="AC490" s="802">
        <v>0.114</v>
      </c>
      <c r="AD490" s="802">
        <v>2.5419999999999998</v>
      </c>
      <c r="AE490" s="802">
        <v>3.6999999999999998E-2</v>
      </c>
      <c r="AF490" s="802">
        <v>0.114</v>
      </c>
      <c r="AG490" s="802">
        <v>2.5369999999999999</v>
      </c>
      <c r="AH490" s="802">
        <v>3.4000000000000002E-2</v>
      </c>
      <c r="AI490" s="802">
        <v>0.114</v>
      </c>
      <c r="AJ490" s="802">
        <v>2.52</v>
      </c>
      <c r="AK490" s="802">
        <v>3.1E-2</v>
      </c>
      <c r="AL490" s="802">
        <v>0.114</v>
      </c>
      <c r="AM490" s="802">
        <v>2.4940000000000002</v>
      </c>
      <c r="AN490" s="802">
        <v>2.8000000000000001E-2</v>
      </c>
      <c r="AO490" s="802">
        <v>0.114</v>
      </c>
      <c r="AP490" s="802" t="s">
        <v>139</v>
      </c>
      <c r="AQ490" s="802" t="s">
        <v>139</v>
      </c>
      <c r="AR490" s="802" t="s">
        <v>139</v>
      </c>
      <c r="AS490" s="802" t="s">
        <v>139</v>
      </c>
      <c r="AT490" s="802" t="s">
        <v>139</v>
      </c>
      <c r="AU490" s="802" t="s">
        <v>139</v>
      </c>
      <c r="AV490" s="802" t="s">
        <v>139</v>
      </c>
      <c r="AW490" s="802" t="s">
        <v>139</v>
      </c>
      <c r="AX490" s="802" t="s">
        <v>139</v>
      </c>
      <c r="AY490" s="803" t="s">
        <v>139</v>
      </c>
      <c r="AZ490" s="803" t="s">
        <v>139</v>
      </c>
      <c r="BA490" s="804" t="s">
        <v>139</v>
      </c>
    </row>
    <row r="491" spans="1:53" s="367" customFormat="1" ht="12" customHeight="1" x14ac:dyDescent="0.2">
      <c r="A491" s="377"/>
      <c r="B491" s="385">
        <v>7.0000000000000007E-2</v>
      </c>
      <c r="C491" s="386" t="s">
        <v>353</v>
      </c>
      <c r="D491" s="383" t="s">
        <v>633</v>
      </c>
      <c r="E491" s="160" t="str">
        <f t="shared" si="45"/>
        <v>B7 (l)Maquinaria agrícola</v>
      </c>
      <c r="F491" s="802" t="s">
        <v>139</v>
      </c>
      <c r="G491" s="802" t="s">
        <v>139</v>
      </c>
      <c r="H491" s="802" t="s">
        <v>139</v>
      </c>
      <c r="I491" s="802" t="s">
        <v>139</v>
      </c>
      <c r="J491" s="802" t="s">
        <v>139</v>
      </c>
      <c r="K491" s="802" t="s">
        <v>139</v>
      </c>
      <c r="L491" s="802" t="s">
        <v>139</v>
      </c>
      <c r="M491" s="802" t="s">
        <v>139</v>
      </c>
      <c r="N491" s="802" t="s">
        <v>139</v>
      </c>
      <c r="O491" s="802" t="s">
        <v>139</v>
      </c>
      <c r="P491" s="802" t="s">
        <v>139</v>
      </c>
      <c r="Q491" s="802" t="s">
        <v>139</v>
      </c>
      <c r="R491" s="802" t="s">
        <v>139</v>
      </c>
      <c r="S491" s="802" t="s">
        <v>139</v>
      </c>
      <c r="T491" s="802" t="s">
        <v>139</v>
      </c>
      <c r="U491" s="802" t="s">
        <v>139</v>
      </c>
      <c r="V491" s="802" t="s">
        <v>139</v>
      </c>
      <c r="W491" s="802" t="s">
        <v>139</v>
      </c>
      <c r="X491" s="802" t="s">
        <v>139</v>
      </c>
      <c r="Y491" s="802" t="s">
        <v>139</v>
      </c>
      <c r="Z491" s="802" t="s">
        <v>139</v>
      </c>
      <c r="AA491" s="802" t="s">
        <v>139</v>
      </c>
      <c r="AB491" s="802" t="s">
        <v>139</v>
      </c>
      <c r="AC491" s="802" t="s">
        <v>139</v>
      </c>
      <c r="AD491" s="802" t="s">
        <v>139</v>
      </c>
      <c r="AE491" s="802" t="s">
        <v>139</v>
      </c>
      <c r="AF491" s="802" t="s">
        <v>139</v>
      </c>
      <c r="AG491" s="802" t="s">
        <v>139</v>
      </c>
      <c r="AH491" s="802" t="s">
        <v>139</v>
      </c>
      <c r="AI491" s="802" t="s">
        <v>139</v>
      </c>
      <c r="AJ491" s="802" t="s">
        <v>139</v>
      </c>
      <c r="AK491" s="802" t="s">
        <v>139</v>
      </c>
      <c r="AL491" s="802" t="s">
        <v>139</v>
      </c>
      <c r="AM491" s="802" t="s">
        <v>139</v>
      </c>
      <c r="AN491" s="802" t="s">
        <v>139</v>
      </c>
      <c r="AO491" s="802" t="s">
        <v>139</v>
      </c>
      <c r="AP491" s="802">
        <v>2.4689999999999999</v>
      </c>
      <c r="AQ491" s="802">
        <v>3.2000000000000001E-2</v>
      </c>
      <c r="AR491" s="802">
        <v>0.11600000000000001</v>
      </c>
      <c r="AS491" s="802">
        <v>2.4689999999999999</v>
      </c>
      <c r="AT491" s="802">
        <v>2.7E-2</v>
      </c>
      <c r="AU491" s="802">
        <v>0.11600000000000001</v>
      </c>
      <c r="AV491" s="802">
        <v>2.4689999999999999</v>
      </c>
      <c r="AW491" s="802">
        <v>2.5000000000000001E-2</v>
      </c>
      <c r="AX491" s="802">
        <v>0.11600000000000001</v>
      </c>
      <c r="AY491" s="803">
        <v>2.4689999999999999</v>
      </c>
      <c r="AZ491" s="803">
        <v>2.5000000000000001E-2</v>
      </c>
      <c r="BA491" s="804">
        <v>0.11600000000000001</v>
      </c>
    </row>
    <row r="492" spans="1:53" s="367" customFormat="1" ht="12" customHeight="1" x14ac:dyDescent="0.2">
      <c r="A492" s="377"/>
      <c r="B492" s="385">
        <v>7.0000000000000007E-2</v>
      </c>
      <c r="C492" s="386" t="s">
        <v>353</v>
      </c>
      <c r="D492" s="384" t="s">
        <v>634</v>
      </c>
      <c r="E492" s="160" t="str">
        <f t="shared" si="45"/>
        <v>B7 (l)Maquinaria forestal</v>
      </c>
      <c r="F492" s="802" t="s">
        <v>139</v>
      </c>
      <c r="G492" s="802" t="s">
        <v>139</v>
      </c>
      <c r="H492" s="802" t="s">
        <v>139</v>
      </c>
      <c r="I492" s="802" t="s">
        <v>139</v>
      </c>
      <c r="J492" s="802" t="s">
        <v>139</v>
      </c>
      <c r="K492" s="802" t="s">
        <v>139</v>
      </c>
      <c r="L492" s="802" t="s">
        <v>139</v>
      </c>
      <c r="M492" s="802" t="s">
        <v>139</v>
      </c>
      <c r="N492" s="802" t="s">
        <v>139</v>
      </c>
      <c r="O492" s="802" t="s">
        <v>139</v>
      </c>
      <c r="P492" s="802" t="s">
        <v>139</v>
      </c>
      <c r="Q492" s="802" t="s">
        <v>139</v>
      </c>
      <c r="R492" s="802" t="s">
        <v>139</v>
      </c>
      <c r="S492" s="802" t="s">
        <v>139</v>
      </c>
      <c r="T492" s="802" t="s">
        <v>139</v>
      </c>
      <c r="U492" s="802" t="s">
        <v>139</v>
      </c>
      <c r="V492" s="802" t="s">
        <v>139</v>
      </c>
      <c r="W492" s="802" t="s">
        <v>139</v>
      </c>
      <c r="X492" s="802" t="s">
        <v>139</v>
      </c>
      <c r="Y492" s="802" t="s">
        <v>139</v>
      </c>
      <c r="Z492" s="802" t="s">
        <v>139</v>
      </c>
      <c r="AA492" s="802" t="s">
        <v>139</v>
      </c>
      <c r="AB492" s="802" t="s">
        <v>139</v>
      </c>
      <c r="AC492" s="802" t="s">
        <v>139</v>
      </c>
      <c r="AD492" s="802" t="s">
        <v>139</v>
      </c>
      <c r="AE492" s="802" t="s">
        <v>139</v>
      </c>
      <c r="AF492" s="802" t="s">
        <v>139</v>
      </c>
      <c r="AG492" s="802" t="s">
        <v>139</v>
      </c>
      <c r="AH492" s="802" t="s">
        <v>139</v>
      </c>
      <c r="AI492" s="802" t="s">
        <v>139</v>
      </c>
      <c r="AJ492" s="802" t="s">
        <v>139</v>
      </c>
      <c r="AK492" s="802" t="s">
        <v>139</v>
      </c>
      <c r="AL492" s="802" t="s">
        <v>139</v>
      </c>
      <c r="AM492" s="802" t="s">
        <v>139</v>
      </c>
      <c r="AN492" s="802" t="s">
        <v>139</v>
      </c>
      <c r="AO492" s="802" t="s">
        <v>139</v>
      </c>
      <c r="AP492" s="802">
        <v>2.4689999999999999</v>
      </c>
      <c r="AQ492" s="802">
        <v>1.4999999999999999E-2</v>
      </c>
      <c r="AR492" s="802">
        <v>0.11600000000000001</v>
      </c>
      <c r="AS492" s="802">
        <v>2.4689999999999999</v>
      </c>
      <c r="AT492" s="802">
        <v>1.4E-2</v>
      </c>
      <c r="AU492" s="802">
        <v>0.11600000000000001</v>
      </c>
      <c r="AV492" s="802">
        <v>2.4689999999999999</v>
      </c>
      <c r="AW492" s="802">
        <v>1.2999999999999999E-2</v>
      </c>
      <c r="AX492" s="802">
        <v>0.11600000000000001</v>
      </c>
      <c r="AY492" s="803">
        <v>2.4689999999999999</v>
      </c>
      <c r="AZ492" s="803">
        <v>1.2999999999999999E-2</v>
      </c>
      <c r="BA492" s="804">
        <v>0.11600000000000001</v>
      </c>
    </row>
    <row r="493" spans="1:53" s="367" customFormat="1" ht="12" customHeight="1" x14ac:dyDescent="0.2">
      <c r="A493" s="377"/>
      <c r="B493" s="385">
        <v>7.0000000000000007E-2</v>
      </c>
      <c r="C493" s="386" t="s">
        <v>353</v>
      </c>
      <c r="D493" s="384" t="s">
        <v>701</v>
      </c>
      <c r="E493" s="160" t="str">
        <f t="shared" si="45"/>
        <v>B7 (l)Maquinaria comercial, institucional e industrial</v>
      </c>
      <c r="F493" s="802" t="s">
        <v>139</v>
      </c>
      <c r="G493" s="802" t="s">
        <v>139</v>
      </c>
      <c r="H493" s="802" t="s">
        <v>139</v>
      </c>
      <c r="I493" s="802" t="s">
        <v>139</v>
      </c>
      <c r="J493" s="802" t="s">
        <v>139</v>
      </c>
      <c r="K493" s="802" t="s">
        <v>139</v>
      </c>
      <c r="L493" s="802" t="s">
        <v>139</v>
      </c>
      <c r="M493" s="802" t="s">
        <v>139</v>
      </c>
      <c r="N493" s="802" t="s">
        <v>139</v>
      </c>
      <c r="O493" s="802" t="s">
        <v>139</v>
      </c>
      <c r="P493" s="802" t="s">
        <v>139</v>
      </c>
      <c r="Q493" s="802" t="s">
        <v>139</v>
      </c>
      <c r="R493" s="802" t="s">
        <v>139</v>
      </c>
      <c r="S493" s="802" t="s">
        <v>139</v>
      </c>
      <c r="T493" s="802" t="s">
        <v>139</v>
      </c>
      <c r="U493" s="802" t="s">
        <v>139</v>
      </c>
      <c r="V493" s="802" t="s">
        <v>139</v>
      </c>
      <c r="W493" s="802" t="s">
        <v>139</v>
      </c>
      <c r="X493" s="802" t="s">
        <v>139</v>
      </c>
      <c r="Y493" s="802" t="s">
        <v>139</v>
      </c>
      <c r="Z493" s="802" t="s">
        <v>139</v>
      </c>
      <c r="AA493" s="802" t="s">
        <v>139</v>
      </c>
      <c r="AB493" s="802" t="s">
        <v>139</v>
      </c>
      <c r="AC493" s="802" t="s">
        <v>139</v>
      </c>
      <c r="AD493" s="802" t="s">
        <v>139</v>
      </c>
      <c r="AE493" s="802" t="s">
        <v>139</v>
      </c>
      <c r="AF493" s="802" t="s">
        <v>139</v>
      </c>
      <c r="AG493" s="802" t="s">
        <v>139</v>
      </c>
      <c r="AH493" s="802" t="s">
        <v>139</v>
      </c>
      <c r="AI493" s="802" t="s">
        <v>139</v>
      </c>
      <c r="AJ493" s="802" t="s">
        <v>139</v>
      </c>
      <c r="AK493" s="802" t="s">
        <v>139</v>
      </c>
      <c r="AL493" s="802" t="s">
        <v>139</v>
      </c>
      <c r="AM493" s="802" t="s">
        <v>139</v>
      </c>
      <c r="AN493" s="802" t="s">
        <v>139</v>
      </c>
      <c r="AO493" s="802" t="s">
        <v>139</v>
      </c>
      <c r="AP493" s="802">
        <v>2.4689999999999999</v>
      </c>
      <c r="AQ493" s="802">
        <v>2.5999999999999999E-2</v>
      </c>
      <c r="AR493" s="802">
        <v>0.114</v>
      </c>
      <c r="AS493" s="802">
        <v>2.4689999999999999</v>
      </c>
      <c r="AT493" s="802">
        <v>2.4E-2</v>
      </c>
      <c r="AU493" s="802">
        <v>0.114</v>
      </c>
      <c r="AV493" s="802">
        <v>2.4689999999999999</v>
      </c>
      <c r="AW493" s="802">
        <v>2.1999999999999999E-2</v>
      </c>
      <c r="AX493" s="802">
        <v>0.114</v>
      </c>
      <c r="AY493" s="803">
        <v>2.4689999999999999</v>
      </c>
      <c r="AZ493" s="803">
        <v>2.1999999999999999E-2</v>
      </c>
      <c r="BA493" s="804">
        <v>0.114</v>
      </c>
    </row>
    <row r="494" spans="1:53" s="367" customFormat="1" ht="12" customHeight="1" x14ac:dyDescent="0.2">
      <c r="A494" s="377"/>
      <c r="B494" s="385">
        <v>0.1</v>
      </c>
      <c r="C494" s="386" t="s">
        <v>222</v>
      </c>
      <c r="D494" s="207" t="s">
        <v>633</v>
      </c>
      <c r="E494" s="160" t="str">
        <f t="shared" si="45"/>
        <v>B10 (l)Maquinaria agrícola</v>
      </c>
      <c r="F494" s="802" t="s">
        <v>139</v>
      </c>
      <c r="G494" s="802" t="s">
        <v>139</v>
      </c>
      <c r="H494" s="802" t="s">
        <v>139</v>
      </c>
      <c r="I494" s="802" t="s">
        <v>139</v>
      </c>
      <c r="J494" s="802" t="s">
        <v>139</v>
      </c>
      <c r="K494" s="802" t="s">
        <v>139</v>
      </c>
      <c r="L494" s="802" t="s">
        <v>139</v>
      </c>
      <c r="M494" s="802" t="s">
        <v>139</v>
      </c>
      <c r="N494" s="802" t="s">
        <v>139</v>
      </c>
      <c r="O494" s="802" t="s">
        <v>139</v>
      </c>
      <c r="P494" s="802" t="s">
        <v>139</v>
      </c>
      <c r="Q494" s="802" t="s">
        <v>139</v>
      </c>
      <c r="R494" s="802" t="s">
        <v>139</v>
      </c>
      <c r="S494" s="802" t="s">
        <v>139</v>
      </c>
      <c r="T494" s="802" t="s">
        <v>139</v>
      </c>
      <c r="U494" s="802" t="s">
        <v>139</v>
      </c>
      <c r="V494" s="802" t="s">
        <v>139</v>
      </c>
      <c r="W494" s="802" t="s">
        <v>139</v>
      </c>
      <c r="X494" s="802" t="s">
        <v>139</v>
      </c>
      <c r="Y494" s="802" t="s">
        <v>139</v>
      </c>
      <c r="Z494" s="802" t="s">
        <v>139</v>
      </c>
      <c r="AA494" s="802" t="s">
        <v>139</v>
      </c>
      <c r="AB494" s="802" t="s">
        <v>139</v>
      </c>
      <c r="AC494" s="802" t="s">
        <v>139</v>
      </c>
      <c r="AD494" s="802" t="s">
        <v>139</v>
      </c>
      <c r="AE494" s="802" t="s">
        <v>139</v>
      </c>
      <c r="AF494" s="802" t="s">
        <v>139</v>
      </c>
      <c r="AG494" s="802" t="s">
        <v>139</v>
      </c>
      <c r="AH494" s="802" t="s">
        <v>139</v>
      </c>
      <c r="AI494" s="802" t="s">
        <v>139</v>
      </c>
      <c r="AJ494" s="802" t="s">
        <v>139</v>
      </c>
      <c r="AK494" s="802" t="s">
        <v>139</v>
      </c>
      <c r="AL494" s="802" t="s">
        <v>139</v>
      </c>
      <c r="AM494" s="802" t="s">
        <v>139</v>
      </c>
      <c r="AN494" s="802" t="s">
        <v>139</v>
      </c>
      <c r="AO494" s="802" t="s">
        <v>139</v>
      </c>
      <c r="AP494" s="802">
        <v>2.3940000000000001</v>
      </c>
      <c r="AQ494" s="802">
        <v>3.2000000000000001E-2</v>
      </c>
      <c r="AR494" s="802">
        <v>0.11600000000000001</v>
      </c>
      <c r="AS494" s="802">
        <v>2.3940000000000001</v>
      </c>
      <c r="AT494" s="802">
        <v>2.7E-2</v>
      </c>
      <c r="AU494" s="802">
        <v>0.11600000000000001</v>
      </c>
      <c r="AV494" s="802">
        <v>2.3940000000000001</v>
      </c>
      <c r="AW494" s="802">
        <v>2.5000000000000001E-2</v>
      </c>
      <c r="AX494" s="802">
        <v>0.11600000000000001</v>
      </c>
      <c r="AY494" s="803">
        <v>2.3940000000000001</v>
      </c>
      <c r="AZ494" s="803">
        <v>2.5000000000000001E-2</v>
      </c>
      <c r="BA494" s="804">
        <v>0.11600000000000001</v>
      </c>
    </row>
    <row r="495" spans="1:53" s="367" customFormat="1" ht="12" customHeight="1" x14ac:dyDescent="0.2">
      <c r="A495" s="377"/>
      <c r="B495" s="385">
        <v>0.1</v>
      </c>
      <c r="C495" s="386" t="s">
        <v>222</v>
      </c>
      <c r="D495" s="207" t="s">
        <v>634</v>
      </c>
      <c r="E495" s="160" t="str">
        <f t="shared" si="45"/>
        <v>B10 (l)Maquinaria forestal</v>
      </c>
      <c r="F495" s="802" t="s">
        <v>139</v>
      </c>
      <c r="G495" s="802" t="s">
        <v>139</v>
      </c>
      <c r="H495" s="802" t="s">
        <v>139</v>
      </c>
      <c r="I495" s="802" t="s">
        <v>139</v>
      </c>
      <c r="J495" s="802" t="s">
        <v>139</v>
      </c>
      <c r="K495" s="802" t="s">
        <v>139</v>
      </c>
      <c r="L495" s="802" t="s">
        <v>139</v>
      </c>
      <c r="M495" s="802" t="s">
        <v>139</v>
      </c>
      <c r="N495" s="802" t="s">
        <v>139</v>
      </c>
      <c r="O495" s="802" t="s">
        <v>139</v>
      </c>
      <c r="P495" s="802" t="s">
        <v>139</v>
      </c>
      <c r="Q495" s="802" t="s">
        <v>139</v>
      </c>
      <c r="R495" s="802" t="s">
        <v>139</v>
      </c>
      <c r="S495" s="802" t="s">
        <v>139</v>
      </c>
      <c r="T495" s="802" t="s">
        <v>139</v>
      </c>
      <c r="U495" s="802" t="s">
        <v>139</v>
      </c>
      <c r="V495" s="802" t="s">
        <v>139</v>
      </c>
      <c r="W495" s="802" t="s">
        <v>139</v>
      </c>
      <c r="X495" s="802" t="s">
        <v>139</v>
      </c>
      <c r="Y495" s="802" t="s">
        <v>139</v>
      </c>
      <c r="Z495" s="802" t="s">
        <v>139</v>
      </c>
      <c r="AA495" s="802" t="s">
        <v>139</v>
      </c>
      <c r="AB495" s="802" t="s">
        <v>139</v>
      </c>
      <c r="AC495" s="802" t="s">
        <v>139</v>
      </c>
      <c r="AD495" s="802" t="s">
        <v>139</v>
      </c>
      <c r="AE495" s="802" t="s">
        <v>139</v>
      </c>
      <c r="AF495" s="802" t="s">
        <v>139</v>
      </c>
      <c r="AG495" s="802" t="s">
        <v>139</v>
      </c>
      <c r="AH495" s="802" t="s">
        <v>139</v>
      </c>
      <c r="AI495" s="802" t="s">
        <v>139</v>
      </c>
      <c r="AJ495" s="802" t="s">
        <v>139</v>
      </c>
      <c r="AK495" s="802" t="s">
        <v>139</v>
      </c>
      <c r="AL495" s="802" t="s">
        <v>139</v>
      </c>
      <c r="AM495" s="802" t="s">
        <v>139</v>
      </c>
      <c r="AN495" s="802" t="s">
        <v>139</v>
      </c>
      <c r="AO495" s="802" t="s">
        <v>139</v>
      </c>
      <c r="AP495" s="802">
        <v>2.3940000000000001</v>
      </c>
      <c r="AQ495" s="802">
        <v>1.4999999999999999E-2</v>
      </c>
      <c r="AR495" s="802">
        <v>0.11600000000000001</v>
      </c>
      <c r="AS495" s="802">
        <v>2.3940000000000001</v>
      </c>
      <c r="AT495" s="802">
        <v>1.4E-2</v>
      </c>
      <c r="AU495" s="802">
        <v>0.11600000000000001</v>
      </c>
      <c r="AV495" s="802">
        <v>2.3940000000000001</v>
      </c>
      <c r="AW495" s="802">
        <v>1.2999999999999999E-2</v>
      </c>
      <c r="AX495" s="802">
        <v>0.11600000000000001</v>
      </c>
      <c r="AY495" s="803">
        <v>2.3940000000000001</v>
      </c>
      <c r="AZ495" s="803">
        <v>1.2999999999999999E-2</v>
      </c>
      <c r="BA495" s="804">
        <v>0.11600000000000001</v>
      </c>
    </row>
    <row r="496" spans="1:53" s="367" customFormat="1" ht="12" customHeight="1" x14ac:dyDescent="0.2">
      <c r="A496" s="377"/>
      <c r="B496" s="385">
        <v>0.1</v>
      </c>
      <c r="C496" s="386" t="s">
        <v>222</v>
      </c>
      <c r="D496" s="207" t="s">
        <v>701</v>
      </c>
      <c r="E496" s="160" t="str">
        <f t="shared" si="45"/>
        <v>B10 (l)Maquinaria comercial, institucional e industrial</v>
      </c>
      <c r="F496" s="802" t="s">
        <v>139</v>
      </c>
      <c r="G496" s="802" t="s">
        <v>139</v>
      </c>
      <c r="H496" s="802" t="s">
        <v>139</v>
      </c>
      <c r="I496" s="802" t="s">
        <v>139</v>
      </c>
      <c r="J496" s="802" t="s">
        <v>139</v>
      </c>
      <c r="K496" s="802" t="s">
        <v>139</v>
      </c>
      <c r="L496" s="802" t="s">
        <v>139</v>
      </c>
      <c r="M496" s="802" t="s">
        <v>139</v>
      </c>
      <c r="N496" s="802" t="s">
        <v>139</v>
      </c>
      <c r="O496" s="802" t="s">
        <v>139</v>
      </c>
      <c r="P496" s="802" t="s">
        <v>139</v>
      </c>
      <c r="Q496" s="802" t="s">
        <v>139</v>
      </c>
      <c r="R496" s="802" t="s">
        <v>139</v>
      </c>
      <c r="S496" s="802" t="s">
        <v>139</v>
      </c>
      <c r="T496" s="802" t="s">
        <v>139</v>
      </c>
      <c r="U496" s="802" t="s">
        <v>139</v>
      </c>
      <c r="V496" s="802" t="s">
        <v>139</v>
      </c>
      <c r="W496" s="802" t="s">
        <v>139</v>
      </c>
      <c r="X496" s="802" t="s">
        <v>139</v>
      </c>
      <c r="Y496" s="802" t="s">
        <v>139</v>
      </c>
      <c r="Z496" s="802" t="s">
        <v>139</v>
      </c>
      <c r="AA496" s="802" t="s">
        <v>139</v>
      </c>
      <c r="AB496" s="802" t="s">
        <v>139</v>
      </c>
      <c r="AC496" s="802" t="s">
        <v>139</v>
      </c>
      <c r="AD496" s="802" t="s">
        <v>139</v>
      </c>
      <c r="AE496" s="802" t="s">
        <v>139</v>
      </c>
      <c r="AF496" s="802" t="s">
        <v>139</v>
      </c>
      <c r="AG496" s="802" t="s">
        <v>139</v>
      </c>
      <c r="AH496" s="802" t="s">
        <v>139</v>
      </c>
      <c r="AI496" s="802" t="s">
        <v>139</v>
      </c>
      <c r="AJ496" s="802" t="s">
        <v>139</v>
      </c>
      <c r="AK496" s="802" t="s">
        <v>139</v>
      </c>
      <c r="AL496" s="802" t="s">
        <v>139</v>
      </c>
      <c r="AM496" s="802" t="s">
        <v>139</v>
      </c>
      <c r="AN496" s="802" t="s">
        <v>139</v>
      </c>
      <c r="AO496" s="802" t="s">
        <v>139</v>
      </c>
      <c r="AP496" s="802">
        <v>2.3940000000000001</v>
      </c>
      <c r="AQ496" s="802">
        <v>2.5999999999999999E-2</v>
      </c>
      <c r="AR496" s="802">
        <v>0.114</v>
      </c>
      <c r="AS496" s="802">
        <v>2.3940000000000001</v>
      </c>
      <c r="AT496" s="802">
        <v>2.4E-2</v>
      </c>
      <c r="AU496" s="802">
        <v>0.114</v>
      </c>
      <c r="AV496" s="802">
        <v>2.3940000000000001</v>
      </c>
      <c r="AW496" s="802">
        <v>2.1999999999999999E-2</v>
      </c>
      <c r="AX496" s="802">
        <v>0.114</v>
      </c>
      <c r="AY496" s="803">
        <v>2.3940000000000001</v>
      </c>
      <c r="AZ496" s="803">
        <v>2.1999999999999999E-2</v>
      </c>
      <c r="BA496" s="804">
        <v>0.114</v>
      </c>
    </row>
    <row r="497" spans="1:53" s="367" customFormat="1" ht="12" customHeight="1" x14ac:dyDescent="0.2">
      <c r="A497" s="377"/>
      <c r="B497" s="385">
        <v>0.2</v>
      </c>
      <c r="C497" s="386" t="s">
        <v>494</v>
      </c>
      <c r="D497" s="207" t="s">
        <v>633</v>
      </c>
      <c r="E497" s="160" t="str">
        <f t="shared" si="45"/>
        <v>B20 (l)Maquinaria agrícola</v>
      </c>
      <c r="F497" s="802" t="s">
        <v>139</v>
      </c>
      <c r="G497" s="802" t="s">
        <v>139</v>
      </c>
      <c r="H497" s="802" t="s">
        <v>139</v>
      </c>
      <c r="I497" s="802" t="s">
        <v>139</v>
      </c>
      <c r="J497" s="802" t="s">
        <v>139</v>
      </c>
      <c r="K497" s="802" t="s">
        <v>139</v>
      </c>
      <c r="L497" s="802" t="s">
        <v>139</v>
      </c>
      <c r="M497" s="802" t="s">
        <v>139</v>
      </c>
      <c r="N497" s="802" t="s">
        <v>139</v>
      </c>
      <c r="O497" s="802" t="s">
        <v>139</v>
      </c>
      <c r="P497" s="802" t="s">
        <v>139</v>
      </c>
      <c r="Q497" s="802" t="s">
        <v>139</v>
      </c>
      <c r="R497" s="802" t="s">
        <v>139</v>
      </c>
      <c r="S497" s="802" t="s">
        <v>139</v>
      </c>
      <c r="T497" s="802" t="s">
        <v>139</v>
      </c>
      <c r="U497" s="802" t="s">
        <v>139</v>
      </c>
      <c r="V497" s="802" t="s">
        <v>139</v>
      </c>
      <c r="W497" s="802" t="s">
        <v>139</v>
      </c>
      <c r="X497" s="802" t="s">
        <v>139</v>
      </c>
      <c r="Y497" s="802" t="s">
        <v>139</v>
      </c>
      <c r="Z497" s="802" t="s">
        <v>139</v>
      </c>
      <c r="AA497" s="802" t="s">
        <v>139</v>
      </c>
      <c r="AB497" s="802" t="s">
        <v>139</v>
      </c>
      <c r="AC497" s="802" t="s">
        <v>139</v>
      </c>
      <c r="AD497" s="802" t="s">
        <v>139</v>
      </c>
      <c r="AE497" s="802" t="s">
        <v>139</v>
      </c>
      <c r="AF497" s="802" t="s">
        <v>139</v>
      </c>
      <c r="AG497" s="802" t="s">
        <v>139</v>
      </c>
      <c r="AH497" s="802" t="s">
        <v>139</v>
      </c>
      <c r="AI497" s="802" t="s">
        <v>139</v>
      </c>
      <c r="AJ497" s="802" t="s">
        <v>139</v>
      </c>
      <c r="AK497" s="802" t="s">
        <v>139</v>
      </c>
      <c r="AL497" s="802" t="s">
        <v>139</v>
      </c>
      <c r="AM497" s="802" t="s">
        <v>139</v>
      </c>
      <c r="AN497" s="802" t="s">
        <v>139</v>
      </c>
      <c r="AO497" s="802" t="s">
        <v>139</v>
      </c>
      <c r="AP497" s="802">
        <v>2.1429999999999998</v>
      </c>
      <c r="AQ497" s="802">
        <v>3.2000000000000001E-2</v>
      </c>
      <c r="AR497" s="802">
        <v>0.11600000000000001</v>
      </c>
      <c r="AS497" s="802">
        <v>2.1429999999999998</v>
      </c>
      <c r="AT497" s="802">
        <v>2.7E-2</v>
      </c>
      <c r="AU497" s="802">
        <v>0.11600000000000001</v>
      </c>
      <c r="AV497" s="802">
        <v>2.1429999999999998</v>
      </c>
      <c r="AW497" s="802">
        <v>2.5000000000000001E-2</v>
      </c>
      <c r="AX497" s="802">
        <v>0.11600000000000001</v>
      </c>
      <c r="AY497" s="803">
        <v>2.1429999999999998</v>
      </c>
      <c r="AZ497" s="803">
        <v>2.5000000000000001E-2</v>
      </c>
      <c r="BA497" s="804">
        <v>0.11600000000000001</v>
      </c>
    </row>
    <row r="498" spans="1:53" s="367" customFormat="1" ht="12" customHeight="1" x14ac:dyDescent="0.2">
      <c r="A498" s="377"/>
      <c r="B498" s="385">
        <v>0.2</v>
      </c>
      <c r="C498" s="386" t="s">
        <v>494</v>
      </c>
      <c r="D498" s="207" t="s">
        <v>634</v>
      </c>
      <c r="E498" s="160" t="str">
        <f t="shared" si="45"/>
        <v>B20 (l)Maquinaria forestal</v>
      </c>
      <c r="F498" s="802" t="s">
        <v>139</v>
      </c>
      <c r="G498" s="802" t="s">
        <v>139</v>
      </c>
      <c r="H498" s="802" t="s">
        <v>139</v>
      </c>
      <c r="I498" s="802" t="s">
        <v>139</v>
      </c>
      <c r="J498" s="802" t="s">
        <v>139</v>
      </c>
      <c r="K498" s="802" t="s">
        <v>139</v>
      </c>
      <c r="L498" s="802" t="s">
        <v>139</v>
      </c>
      <c r="M498" s="802" t="s">
        <v>139</v>
      </c>
      <c r="N498" s="802" t="s">
        <v>139</v>
      </c>
      <c r="O498" s="802" t="s">
        <v>139</v>
      </c>
      <c r="P498" s="802" t="s">
        <v>139</v>
      </c>
      <c r="Q498" s="802" t="s">
        <v>139</v>
      </c>
      <c r="R498" s="802" t="s">
        <v>139</v>
      </c>
      <c r="S498" s="802" t="s">
        <v>139</v>
      </c>
      <c r="T498" s="802" t="s">
        <v>139</v>
      </c>
      <c r="U498" s="802" t="s">
        <v>139</v>
      </c>
      <c r="V498" s="802" t="s">
        <v>139</v>
      </c>
      <c r="W498" s="802" t="s">
        <v>139</v>
      </c>
      <c r="X498" s="802" t="s">
        <v>139</v>
      </c>
      <c r="Y498" s="802" t="s">
        <v>139</v>
      </c>
      <c r="Z498" s="802" t="s">
        <v>139</v>
      </c>
      <c r="AA498" s="802" t="s">
        <v>139</v>
      </c>
      <c r="AB498" s="802" t="s">
        <v>139</v>
      </c>
      <c r="AC498" s="802" t="s">
        <v>139</v>
      </c>
      <c r="AD498" s="802" t="s">
        <v>139</v>
      </c>
      <c r="AE498" s="802" t="s">
        <v>139</v>
      </c>
      <c r="AF498" s="802" t="s">
        <v>139</v>
      </c>
      <c r="AG498" s="802" t="s">
        <v>139</v>
      </c>
      <c r="AH498" s="802" t="s">
        <v>139</v>
      </c>
      <c r="AI498" s="802" t="s">
        <v>139</v>
      </c>
      <c r="AJ498" s="802" t="s">
        <v>139</v>
      </c>
      <c r="AK498" s="802" t="s">
        <v>139</v>
      </c>
      <c r="AL498" s="802" t="s">
        <v>139</v>
      </c>
      <c r="AM498" s="802" t="s">
        <v>139</v>
      </c>
      <c r="AN498" s="802" t="s">
        <v>139</v>
      </c>
      <c r="AO498" s="802" t="s">
        <v>139</v>
      </c>
      <c r="AP498" s="802">
        <v>2.1429999999999998</v>
      </c>
      <c r="AQ498" s="802">
        <v>1.4999999999999999E-2</v>
      </c>
      <c r="AR498" s="802">
        <v>0.11600000000000001</v>
      </c>
      <c r="AS498" s="802">
        <v>2.1429999999999998</v>
      </c>
      <c r="AT498" s="802">
        <v>1.4E-2</v>
      </c>
      <c r="AU498" s="802">
        <v>0.11600000000000001</v>
      </c>
      <c r="AV498" s="802">
        <v>2.1429999999999998</v>
      </c>
      <c r="AW498" s="802">
        <v>1.2999999999999999E-2</v>
      </c>
      <c r="AX498" s="802">
        <v>0.11600000000000001</v>
      </c>
      <c r="AY498" s="803">
        <v>2.1429999999999998</v>
      </c>
      <c r="AZ498" s="803">
        <v>1.2999999999999999E-2</v>
      </c>
      <c r="BA498" s="804">
        <v>0.11600000000000001</v>
      </c>
    </row>
    <row r="499" spans="1:53" s="367" customFormat="1" ht="12" customHeight="1" x14ac:dyDescent="0.2">
      <c r="A499" s="377"/>
      <c r="B499" s="385">
        <v>0.2</v>
      </c>
      <c r="C499" s="386" t="s">
        <v>494</v>
      </c>
      <c r="D499" s="207" t="s">
        <v>701</v>
      </c>
      <c r="E499" s="160" t="str">
        <f t="shared" si="45"/>
        <v>B20 (l)Maquinaria comercial, institucional e industrial</v>
      </c>
      <c r="F499" s="802" t="s">
        <v>139</v>
      </c>
      <c r="G499" s="802" t="s">
        <v>139</v>
      </c>
      <c r="H499" s="802" t="s">
        <v>139</v>
      </c>
      <c r="I499" s="802" t="s">
        <v>139</v>
      </c>
      <c r="J499" s="802" t="s">
        <v>139</v>
      </c>
      <c r="K499" s="802" t="s">
        <v>139</v>
      </c>
      <c r="L499" s="802" t="s">
        <v>139</v>
      </c>
      <c r="M499" s="802" t="s">
        <v>139</v>
      </c>
      <c r="N499" s="802" t="s">
        <v>139</v>
      </c>
      <c r="O499" s="802" t="s">
        <v>139</v>
      </c>
      <c r="P499" s="802" t="s">
        <v>139</v>
      </c>
      <c r="Q499" s="802" t="s">
        <v>139</v>
      </c>
      <c r="R499" s="802" t="s">
        <v>139</v>
      </c>
      <c r="S499" s="802" t="s">
        <v>139</v>
      </c>
      <c r="T499" s="802" t="s">
        <v>139</v>
      </c>
      <c r="U499" s="802" t="s">
        <v>139</v>
      </c>
      <c r="V499" s="802" t="s">
        <v>139</v>
      </c>
      <c r="W499" s="802" t="s">
        <v>139</v>
      </c>
      <c r="X499" s="802" t="s">
        <v>139</v>
      </c>
      <c r="Y499" s="802" t="s">
        <v>139</v>
      </c>
      <c r="Z499" s="802" t="s">
        <v>139</v>
      </c>
      <c r="AA499" s="802" t="s">
        <v>139</v>
      </c>
      <c r="AB499" s="802" t="s">
        <v>139</v>
      </c>
      <c r="AC499" s="802" t="s">
        <v>139</v>
      </c>
      <c r="AD499" s="802" t="s">
        <v>139</v>
      </c>
      <c r="AE499" s="802" t="s">
        <v>139</v>
      </c>
      <c r="AF499" s="802" t="s">
        <v>139</v>
      </c>
      <c r="AG499" s="802" t="s">
        <v>139</v>
      </c>
      <c r="AH499" s="802" t="s">
        <v>139</v>
      </c>
      <c r="AI499" s="802" t="s">
        <v>139</v>
      </c>
      <c r="AJ499" s="802" t="s">
        <v>139</v>
      </c>
      <c r="AK499" s="802" t="s">
        <v>139</v>
      </c>
      <c r="AL499" s="802" t="s">
        <v>139</v>
      </c>
      <c r="AM499" s="802" t="s">
        <v>139</v>
      </c>
      <c r="AN499" s="802" t="s">
        <v>139</v>
      </c>
      <c r="AO499" s="802" t="s">
        <v>139</v>
      </c>
      <c r="AP499" s="802">
        <v>2.1429999999999998</v>
      </c>
      <c r="AQ499" s="802">
        <v>2.5999999999999999E-2</v>
      </c>
      <c r="AR499" s="802">
        <v>0.114</v>
      </c>
      <c r="AS499" s="802">
        <v>2.1429999999999998</v>
      </c>
      <c r="AT499" s="802">
        <v>2.4E-2</v>
      </c>
      <c r="AU499" s="802">
        <v>0.114</v>
      </c>
      <c r="AV499" s="802">
        <v>2.1429999999999998</v>
      </c>
      <c r="AW499" s="802">
        <v>2.1999999999999999E-2</v>
      </c>
      <c r="AX499" s="802">
        <v>0.114</v>
      </c>
      <c r="AY499" s="803">
        <v>2.1429999999999998</v>
      </c>
      <c r="AZ499" s="803">
        <v>2.1999999999999999E-2</v>
      </c>
      <c r="BA499" s="804">
        <v>0.114</v>
      </c>
    </row>
    <row r="500" spans="1:53" s="367" customFormat="1" ht="12" customHeight="1" x14ac:dyDescent="0.2">
      <c r="A500" s="377"/>
      <c r="B500" s="385">
        <v>0.3</v>
      </c>
      <c r="C500" s="386" t="s">
        <v>495</v>
      </c>
      <c r="D500" s="207" t="s">
        <v>633</v>
      </c>
      <c r="E500" s="160" t="str">
        <f t="shared" si="45"/>
        <v>B30 (l)Maquinaria agrícola</v>
      </c>
      <c r="F500" s="802" t="s">
        <v>139</v>
      </c>
      <c r="G500" s="802" t="s">
        <v>139</v>
      </c>
      <c r="H500" s="802" t="s">
        <v>139</v>
      </c>
      <c r="I500" s="802" t="s">
        <v>139</v>
      </c>
      <c r="J500" s="802" t="s">
        <v>139</v>
      </c>
      <c r="K500" s="802" t="s">
        <v>139</v>
      </c>
      <c r="L500" s="802" t="s">
        <v>139</v>
      </c>
      <c r="M500" s="802" t="s">
        <v>139</v>
      </c>
      <c r="N500" s="802" t="s">
        <v>139</v>
      </c>
      <c r="O500" s="802" t="s">
        <v>139</v>
      </c>
      <c r="P500" s="802" t="s">
        <v>139</v>
      </c>
      <c r="Q500" s="802" t="s">
        <v>139</v>
      </c>
      <c r="R500" s="802" t="s">
        <v>139</v>
      </c>
      <c r="S500" s="802" t="s">
        <v>139</v>
      </c>
      <c r="T500" s="802" t="s">
        <v>139</v>
      </c>
      <c r="U500" s="802" t="s">
        <v>139</v>
      </c>
      <c r="V500" s="802" t="s">
        <v>139</v>
      </c>
      <c r="W500" s="802" t="s">
        <v>139</v>
      </c>
      <c r="X500" s="802" t="s">
        <v>139</v>
      </c>
      <c r="Y500" s="802" t="s">
        <v>139</v>
      </c>
      <c r="Z500" s="802" t="s">
        <v>139</v>
      </c>
      <c r="AA500" s="802" t="s">
        <v>139</v>
      </c>
      <c r="AB500" s="802" t="s">
        <v>139</v>
      </c>
      <c r="AC500" s="802" t="s">
        <v>139</v>
      </c>
      <c r="AD500" s="802" t="s">
        <v>139</v>
      </c>
      <c r="AE500" s="802" t="s">
        <v>139</v>
      </c>
      <c r="AF500" s="802" t="s">
        <v>139</v>
      </c>
      <c r="AG500" s="802" t="s">
        <v>139</v>
      </c>
      <c r="AH500" s="802" t="s">
        <v>139</v>
      </c>
      <c r="AI500" s="802" t="s">
        <v>139</v>
      </c>
      <c r="AJ500" s="802" t="s">
        <v>139</v>
      </c>
      <c r="AK500" s="802" t="s">
        <v>139</v>
      </c>
      <c r="AL500" s="802" t="s">
        <v>139</v>
      </c>
      <c r="AM500" s="802" t="s">
        <v>139</v>
      </c>
      <c r="AN500" s="802" t="s">
        <v>139</v>
      </c>
      <c r="AO500" s="802" t="s">
        <v>139</v>
      </c>
      <c r="AP500" s="802">
        <v>1.8919999999999999</v>
      </c>
      <c r="AQ500" s="802">
        <v>3.2000000000000001E-2</v>
      </c>
      <c r="AR500" s="802">
        <v>0.11600000000000001</v>
      </c>
      <c r="AS500" s="802">
        <v>1.8919999999999999</v>
      </c>
      <c r="AT500" s="802">
        <v>2.7E-2</v>
      </c>
      <c r="AU500" s="802">
        <v>0.11600000000000001</v>
      </c>
      <c r="AV500" s="802">
        <v>1.893</v>
      </c>
      <c r="AW500" s="802">
        <v>2.5000000000000001E-2</v>
      </c>
      <c r="AX500" s="802">
        <v>0.11600000000000001</v>
      </c>
      <c r="AY500" s="803">
        <v>1.8919999999999999</v>
      </c>
      <c r="AZ500" s="803">
        <v>2.5000000000000001E-2</v>
      </c>
      <c r="BA500" s="804">
        <v>0.11600000000000001</v>
      </c>
    </row>
    <row r="501" spans="1:53" s="367" customFormat="1" ht="12" customHeight="1" x14ac:dyDescent="0.2">
      <c r="A501" s="377"/>
      <c r="B501" s="385">
        <v>0.3</v>
      </c>
      <c r="C501" s="386" t="s">
        <v>495</v>
      </c>
      <c r="D501" s="207" t="s">
        <v>634</v>
      </c>
      <c r="E501" s="160" t="str">
        <f t="shared" si="45"/>
        <v>B30 (l)Maquinaria forestal</v>
      </c>
      <c r="F501" s="802" t="s">
        <v>139</v>
      </c>
      <c r="G501" s="802" t="s">
        <v>139</v>
      </c>
      <c r="H501" s="802" t="s">
        <v>139</v>
      </c>
      <c r="I501" s="802" t="s">
        <v>139</v>
      </c>
      <c r="J501" s="802" t="s">
        <v>139</v>
      </c>
      <c r="K501" s="802" t="s">
        <v>139</v>
      </c>
      <c r="L501" s="802" t="s">
        <v>139</v>
      </c>
      <c r="M501" s="802" t="s">
        <v>139</v>
      </c>
      <c r="N501" s="802" t="s">
        <v>139</v>
      </c>
      <c r="O501" s="802" t="s">
        <v>139</v>
      </c>
      <c r="P501" s="802" t="s">
        <v>139</v>
      </c>
      <c r="Q501" s="802" t="s">
        <v>139</v>
      </c>
      <c r="R501" s="802" t="s">
        <v>139</v>
      </c>
      <c r="S501" s="802" t="s">
        <v>139</v>
      </c>
      <c r="T501" s="802" t="s">
        <v>139</v>
      </c>
      <c r="U501" s="802" t="s">
        <v>139</v>
      </c>
      <c r="V501" s="802" t="s">
        <v>139</v>
      </c>
      <c r="W501" s="802" t="s">
        <v>139</v>
      </c>
      <c r="X501" s="802" t="s">
        <v>139</v>
      </c>
      <c r="Y501" s="802" t="s">
        <v>139</v>
      </c>
      <c r="Z501" s="802" t="s">
        <v>139</v>
      </c>
      <c r="AA501" s="802" t="s">
        <v>139</v>
      </c>
      <c r="AB501" s="802" t="s">
        <v>139</v>
      </c>
      <c r="AC501" s="802" t="s">
        <v>139</v>
      </c>
      <c r="AD501" s="802" t="s">
        <v>139</v>
      </c>
      <c r="AE501" s="802" t="s">
        <v>139</v>
      </c>
      <c r="AF501" s="802" t="s">
        <v>139</v>
      </c>
      <c r="AG501" s="802" t="s">
        <v>139</v>
      </c>
      <c r="AH501" s="802" t="s">
        <v>139</v>
      </c>
      <c r="AI501" s="802" t="s">
        <v>139</v>
      </c>
      <c r="AJ501" s="802" t="s">
        <v>139</v>
      </c>
      <c r="AK501" s="802" t="s">
        <v>139</v>
      </c>
      <c r="AL501" s="802" t="s">
        <v>139</v>
      </c>
      <c r="AM501" s="802" t="s">
        <v>139</v>
      </c>
      <c r="AN501" s="802" t="s">
        <v>139</v>
      </c>
      <c r="AO501" s="802" t="s">
        <v>139</v>
      </c>
      <c r="AP501" s="802">
        <v>1.8919999999999999</v>
      </c>
      <c r="AQ501" s="802">
        <v>1.4999999999999999E-2</v>
      </c>
      <c r="AR501" s="802">
        <v>0.11600000000000001</v>
      </c>
      <c r="AS501" s="802">
        <v>1.8919999999999999</v>
      </c>
      <c r="AT501" s="802">
        <v>1.4E-2</v>
      </c>
      <c r="AU501" s="802">
        <v>0.11600000000000001</v>
      </c>
      <c r="AV501" s="802">
        <v>1.893</v>
      </c>
      <c r="AW501" s="802">
        <v>1.2999999999999999E-2</v>
      </c>
      <c r="AX501" s="802">
        <v>0.11600000000000001</v>
      </c>
      <c r="AY501" s="803">
        <v>1.8919999999999999</v>
      </c>
      <c r="AZ501" s="803">
        <v>1.2999999999999999E-2</v>
      </c>
      <c r="BA501" s="804">
        <v>0.11600000000000001</v>
      </c>
    </row>
    <row r="502" spans="1:53" s="367" customFormat="1" ht="12" customHeight="1" x14ac:dyDescent="0.2">
      <c r="A502" s="377"/>
      <c r="B502" s="385">
        <v>0.3</v>
      </c>
      <c r="C502" s="386" t="s">
        <v>495</v>
      </c>
      <c r="D502" s="207" t="s">
        <v>701</v>
      </c>
      <c r="E502" s="160" t="str">
        <f t="shared" si="45"/>
        <v>B30 (l)Maquinaria comercial, institucional e industrial</v>
      </c>
      <c r="F502" s="802" t="s">
        <v>139</v>
      </c>
      <c r="G502" s="802" t="s">
        <v>139</v>
      </c>
      <c r="H502" s="802" t="s">
        <v>139</v>
      </c>
      <c r="I502" s="802" t="s">
        <v>139</v>
      </c>
      <c r="J502" s="802" t="s">
        <v>139</v>
      </c>
      <c r="K502" s="802" t="s">
        <v>139</v>
      </c>
      <c r="L502" s="802" t="s">
        <v>139</v>
      </c>
      <c r="M502" s="802" t="s">
        <v>139</v>
      </c>
      <c r="N502" s="802" t="s">
        <v>139</v>
      </c>
      <c r="O502" s="802" t="s">
        <v>139</v>
      </c>
      <c r="P502" s="802" t="s">
        <v>139</v>
      </c>
      <c r="Q502" s="802" t="s">
        <v>139</v>
      </c>
      <c r="R502" s="802" t="s">
        <v>139</v>
      </c>
      <c r="S502" s="802" t="s">
        <v>139</v>
      </c>
      <c r="T502" s="802" t="s">
        <v>139</v>
      </c>
      <c r="U502" s="802" t="s">
        <v>139</v>
      </c>
      <c r="V502" s="802" t="s">
        <v>139</v>
      </c>
      <c r="W502" s="802" t="s">
        <v>139</v>
      </c>
      <c r="X502" s="802" t="s">
        <v>139</v>
      </c>
      <c r="Y502" s="802" t="s">
        <v>139</v>
      </c>
      <c r="Z502" s="802" t="s">
        <v>139</v>
      </c>
      <c r="AA502" s="802" t="s">
        <v>139</v>
      </c>
      <c r="AB502" s="802" t="s">
        <v>139</v>
      </c>
      <c r="AC502" s="802" t="s">
        <v>139</v>
      </c>
      <c r="AD502" s="802" t="s">
        <v>139</v>
      </c>
      <c r="AE502" s="802" t="s">
        <v>139</v>
      </c>
      <c r="AF502" s="802" t="s">
        <v>139</v>
      </c>
      <c r="AG502" s="802" t="s">
        <v>139</v>
      </c>
      <c r="AH502" s="802" t="s">
        <v>139</v>
      </c>
      <c r="AI502" s="802" t="s">
        <v>139</v>
      </c>
      <c r="AJ502" s="802" t="s">
        <v>139</v>
      </c>
      <c r="AK502" s="802" t="s">
        <v>139</v>
      </c>
      <c r="AL502" s="802" t="s">
        <v>139</v>
      </c>
      <c r="AM502" s="802" t="s">
        <v>139</v>
      </c>
      <c r="AN502" s="802" t="s">
        <v>139</v>
      </c>
      <c r="AO502" s="802" t="s">
        <v>139</v>
      </c>
      <c r="AP502" s="802">
        <v>1.8919999999999999</v>
      </c>
      <c r="AQ502" s="802">
        <v>2.5999999999999999E-2</v>
      </c>
      <c r="AR502" s="802">
        <v>0.114</v>
      </c>
      <c r="AS502" s="802">
        <v>1.8919999999999999</v>
      </c>
      <c r="AT502" s="802">
        <v>2.4E-2</v>
      </c>
      <c r="AU502" s="802">
        <v>0.114</v>
      </c>
      <c r="AV502" s="802">
        <v>1.893</v>
      </c>
      <c r="AW502" s="802">
        <v>2.1999999999999999E-2</v>
      </c>
      <c r="AX502" s="802">
        <v>0.114</v>
      </c>
      <c r="AY502" s="803">
        <v>1.8919999999999999</v>
      </c>
      <c r="AZ502" s="803">
        <v>2.1999999999999999E-2</v>
      </c>
      <c r="BA502" s="804">
        <v>0.114</v>
      </c>
    </row>
    <row r="503" spans="1:53" s="367" customFormat="1" ht="12" customHeight="1" x14ac:dyDescent="0.2">
      <c r="A503" s="377"/>
      <c r="B503" s="385">
        <v>1</v>
      </c>
      <c r="C503" s="386" t="s">
        <v>496</v>
      </c>
      <c r="D503" s="207" t="s">
        <v>633</v>
      </c>
      <c r="E503" s="160" t="str">
        <f t="shared" si="45"/>
        <v>B100 (l)Maquinaria agrícola</v>
      </c>
      <c r="F503" s="802" t="s">
        <v>139</v>
      </c>
      <c r="G503" s="802" t="s">
        <v>139</v>
      </c>
      <c r="H503" s="802" t="s">
        <v>139</v>
      </c>
      <c r="I503" s="802" t="s">
        <v>139</v>
      </c>
      <c r="J503" s="802" t="s">
        <v>139</v>
      </c>
      <c r="K503" s="802" t="s">
        <v>139</v>
      </c>
      <c r="L503" s="802" t="s">
        <v>139</v>
      </c>
      <c r="M503" s="802" t="s">
        <v>139</v>
      </c>
      <c r="N503" s="802" t="s">
        <v>139</v>
      </c>
      <c r="O503" s="802" t="s">
        <v>139</v>
      </c>
      <c r="P503" s="802" t="s">
        <v>139</v>
      </c>
      <c r="Q503" s="802" t="s">
        <v>139</v>
      </c>
      <c r="R503" s="802" t="s">
        <v>139</v>
      </c>
      <c r="S503" s="802" t="s">
        <v>139</v>
      </c>
      <c r="T503" s="802" t="s">
        <v>139</v>
      </c>
      <c r="U503" s="802" t="s">
        <v>139</v>
      </c>
      <c r="V503" s="802" t="s">
        <v>139</v>
      </c>
      <c r="W503" s="802" t="s">
        <v>139</v>
      </c>
      <c r="X503" s="802" t="s">
        <v>139</v>
      </c>
      <c r="Y503" s="802" t="s">
        <v>139</v>
      </c>
      <c r="Z503" s="802" t="s">
        <v>139</v>
      </c>
      <c r="AA503" s="802" t="s">
        <v>139</v>
      </c>
      <c r="AB503" s="802" t="s">
        <v>139</v>
      </c>
      <c r="AC503" s="802" t="s">
        <v>139</v>
      </c>
      <c r="AD503" s="802" t="s">
        <v>139</v>
      </c>
      <c r="AE503" s="802" t="s">
        <v>139</v>
      </c>
      <c r="AF503" s="802" t="s">
        <v>139</v>
      </c>
      <c r="AG503" s="802" t="s">
        <v>139</v>
      </c>
      <c r="AH503" s="802" t="s">
        <v>139</v>
      </c>
      <c r="AI503" s="802" t="s">
        <v>139</v>
      </c>
      <c r="AJ503" s="802" t="s">
        <v>139</v>
      </c>
      <c r="AK503" s="802" t="s">
        <v>139</v>
      </c>
      <c r="AL503" s="802" t="s">
        <v>139</v>
      </c>
      <c r="AM503" s="802" t="s">
        <v>139</v>
      </c>
      <c r="AN503" s="802" t="s">
        <v>139</v>
      </c>
      <c r="AO503" s="802" t="s">
        <v>139</v>
      </c>
      <c r="AP503" s="802">
        <v>0.13700000000000001</v>
      </c>
      <c r="AQ503" s="802">
        <v>3.2000000000000001E-2</v>
      </c>
      <c r="AR503" s="802">
        <v>0.11600000000000001</v>
      </c>
      <c r="AS503" s="802">
        <v>0.13600000000000001</v>
      </c>
      <c r="AT503" s="802">
        <v>2.7E-2</v>
      </c>
      <c r="AU503" s="802">
        <v>0.11600000000000001</v>
      </c>
      <c r="AV503" s="802">
        <v>0.13700000000000001</v>
      </c>
      <c r="AW503" s="802">
        <v>2.5000000000000001E-2</v>
      </c>
      <c r="AX503" s="802">
        <v>0.11600000000000001</v>
      </c>
      <c r="AY503" s="803">
        <v>0.13700000000000001</v>
      </c>
      <c r="AZ503" s="803">
        <v>2.5000000000000001E-2</v>
      </c>
      <c r="BA503" s="804">
        <v>0.11600000000000001</v>
      </c>
    </row>
    <row r="504" spans="1:53" s="367" customFormat="1" ht="12" customHeight="1" x14ac:dyDescent="0.2">
      <c r="A504" s="377"/>
      <c r="B504" s="385">
        <v>1</v>
      </c>
      <c r="C504" s="386" t="s">
        <v>496</v>
      </c>
      <c r="D504" s="207" t="s">
        <v>634</v>
      </c>
      <c r="E504" s="160" t="str">
        <f t="shared" si="45"/>
        <v>B100 (l)Maquinaria forestal</v>
      </c>
      <c r="F504" s="802" t="s">
        <v>139</v>
      </c>
      <c r="G504" s="802" t="s">
        <v>139</v>
      </c>
      <c r="H504" s="802" t="s">
        <v>139</v>
      </c>
      <c r="I504" s="802" t="s">
        <v>139</v>
      </c>
      <c r="J504" s="802" t="s">
        <v>139</v>
      </c>
      <c r="K504" s="802" t="s">
        <v>139</v>
      </c>
      <c r="L504" s="802" t="s">
        <v>139</v>
      </c>
      <c r="M504" s="802" t="s">
        <v>139</v>
      </c>
      <c r="N504" s="802" t="s">
        <v>139</v>
      </c>
      <c r="O504" s="802" t="s">
        <v>139</v>
      </c>
      <c r="P504" s="802" t="s">
        <v>139</v>
      </c>
      <c r="Q504" s="802" t="s">
        <v>139</v>
      </c>
      <c r="R504" s="802" t="s">
        <v>139</v>
      </c>
      <c r="S504" s="802" t="s">
        <v>139</v>
      </c>
      <c r="T504" s="802" t="s">
        <v>139</v>
      </c>
      <c r="U504" s="802" t="s">
        <v>139</v>
      </c>
      <c r="V504" s="802" t="s">
        <v>139</v>
      </c>
      <c r="W504" s="802" t="s">
        <v>139</v>
      </c>
      <c r="X504" s="802" t="s">
        <v>139</v>
      </c>
      <c r="Y504" s="802" t="s">
        <v>139</v>
      </c>
      <c r="Z504" s="802" t="s">
        <v>139</v>
      </c>
      <c r="AA504" s="802" t="s">
        <v>139</v>
      </c>
      <c r="AB504" s="802" t="s">
        <v>139</v>
      </c>
      <c r="AC504" s="802" t="s">
        <v>139</v>
      </c>
      <c r="AD504" s="802" t="s">
        <v>139</v>
      </c>
      <c r="AE504" s="802" t="s">
        <v>139</v>
      </c>
      <c r="AF504" s="802" t="s">
        <v>139</v>
      </c>
      <c r="AG504" s="802" t="s">
        <v>139</v>
      </c>
      <c r="AH504" s="802" t="s">
        <v>139</v>
      </c>
      <c r="AI504" s="802" t="s">
        <v>139</v>
      </c>
      <c r="AJ504" s="802" t="s">
        <v>139</v>
      </c>
      <c r="AK504" s="802" t="s">
        <v>139</v>
      </c>
      <c r="AL504" s="802" t="s">
        <v>139</v>
      </c>
      <c r="AM504" s="802" t="s">
        <v>139</v>
      </c>
      <c r="AN504" s="802" t="s">
        <v>139</v>
      </c>
      <c r="AO504" s="802" t="s">
        <v>139</v>
      </c>
      <c r="AP504" s="802">
        <v>0.13700000000000001</v>
      </c>
      <c r="AQ504" s="802">
        <v>1.4999999999999999E-2</v>
      </c>
      <c r="AR504" s="802">
        <v>0.11600000000000001</v>
      </c>
      <c r="AS504" s="802">
        <v>0.13600000000000001</v>
      </c>
      <c r="AT504" s="802">
        <v>1.4E-2</v>
      </c>
      <c r="AU504" s="802">
        <v>0.11600000000000001</v>
      </c>
      <c r="AV504" s="802">
        <v>0.13700000000000001</v>
      </c>
      <c r="AW504" s="802">
        <v>1.2999999999999999E-2</v>
      </c>
      <c r="AX504" s="802">
        <v>0.11600000000000001</v>
      </c>
      <c r="AY504" s="803">
        <v>0.13700000000000001</v>
      </c>
      <c r="AZ504" s="803">
        <v>1.2999999999999999E-2</v>
      </c>
      <c r="BA504" s="804">
        <v>0.11600000000000001</v>
      </c>
    </row>
    <row r="505" spans="1:53" s="367" customFormat="1" ht="12" customHeight="1" x14ac:dyDescent="0.2">
      <c r="A505" s="377"/>
      <c r="B505" s="385">
        <v>1</v>
      </c>
      <c r="C505" s="386" t="s">
        <v>496</v>
      </c>
      <c r="D505" s="207" t="s">
        <v>701</v>
      </c>
      <c r="E505" s="160" t="str">
        <f t="shared" si="45"/>
        <v>B100 (l)Maquinaria comercial, institucional e industrial</v>
      </c>
      <c r="F505" s="802" t="s">
        <v>139</v>
      </c>
      <c r="G505" s="802" t="s">
        <v>139</v>
      </c>
      <c r="H505" s="802" t="s">
        <v>139</v>
      </c>
      <c r="I505" s="802" t="s">
        <v>139</v>
      </c>
      <c r="J505" s="802" t="s">
        <v>139</v>
      </c>
      <c r="K505" s="802" t="s">
        <v>139</v>
      </c>
      <c r="L505" s="802" t="s">
        <v>139</v>
      </c>
      <c r="M505" s="802" t="s">
        <v>139</v>
      </c>
      <c r="N505" s="802" t="s">
        <v>139</v>
      </c>
      <c r="O505" s="802" t="s">
        <v>139</v>
      </c>
      <c r="P505" s="802" t="s">
        <v>139</v>
      </c>
      <c r="Q505" s="802" t="s">
        <v>139</v>
      </c>
      <c r="R505" s="802" t="s">
        <v>139</v>
      </c>
      <c r="S505" s="802" t="s">
        <v>139</v>
      </c>
      <c r="T505" s="802" t="s">
        <v>139</v>
      </c>
      <c r="U505" s="802" t="s">
        <v>139</v>
      </c>
      <c r="V505" s="802" t="s">
        <v>139</v>
      </c>
      <c r="W505" s="802" t="s">
        <v>139</v>
      </c>
      <c r="X505" s="802" t="s">
        <v>139</v>
      </c>
      <c r="Y505" s="802" t="s">
        <v>139</v>
      </c>
      <c r="Z505" s="802" t="s">
        <v>139</v>
      </c>
      <c r="AA505" s="802" t="s">
        <v>139</v>
      </c>
      <c r="AB505" s="802" t="s">
        <v>139</v>
      </c>
      <c r="AC505" s="802" t="s">
        <v>139</v>
      </c>
      <c r="AD505" s="802" t="s">
        <v>139</v>
      </c>
      <c r="AE505" s="802" t="s">
        <v>139</v>
      </c>
      <c r="AF505" s="802" t="s">
        <v>139</v>
      </c>
      <c r="AG505" s="802" t="s">
        <v>139</v>
      </c>
      <c r="AH505" s="802" t="s">
        <v>139</v>
      </c>
      <c r="AI505" s="802" t="s">
        <v>139</v>
      </c>
      <c r="AJ505" s="802" t="s">
        <v>139</v>
      </c>
      <c r="AK505" s="802" t="s">
        <v>139</v>
      </c>
      <c r="AL505" s="802" t="s">
        <v>139</v>
      </c>
      <c r="AM505" s="802" t="s">
        <v>139</v>
      </c>
      <c r="AN505" s="802" t="s">
        <v>139</v>
      </c>
      <c r="AO505" s="802" t="s">
        <v>139</v>
      </c>
      <c r="AP505" s="802">
        <v>0.13700000000000001</v>
      </c>
      <c r="AQ505" s="802">
        <v>2.5999999999999999E-2</v>
      </c>
      <c r="AR505" s="802">
        <v>0.114</v>
      </c>
      <c r="AS505" s="802">
        <v>0.13600000000000001</v>
      </c>
      <c r="AT505" s="802">
        <v>2.4E-2</v>
      </c>
      <c r="AU505" s="802">
        <v>0.114</v>
      </c>
      <c r="AV505" s="802">
        <v>0.13700000000000001</v>
      </c>
      <c r="AW505" s="802">
        <v>2.1999999999999999E-2</v>
      </c>
      <c r="AX505" s="802">
        <v>0.114</v>
      </c>
      <c r="AY505" s="803">
        <v>0.13700000000000001</v>
      </c>
      <c r="AZ505" s="803">
        <v>2.1999999999999999E-2</v>
      </c>
      <c r="BA505" s="804">
        <v>0.114</v>
      </c>
    </row>
    <row r="506" spans="1:53" s="367" customFormat="1" ht="12" customHeight="1" x14ac:dyDescent="0.2">
      <c r="A506" s="377"/>
      <c r="B506" s="385"/>
      <c r="C506" s="386" t="s">
        <v>309</v>
      </c>
      <c r="D506" s="207" t="s">
        <v>634</v>
      </c>
      <c r="E506" s="160" t="str">
        <f t="shared" si="45"/>
        <v>Gasolina (l)Maquinaria forestal</v>
      </c>
      <c r="F506" s="802">
        <v>2.3820000000000001</v>
      </c>
      <c r="G506" s="802">
        <v>12.744999999999999</v>
      </c>
      <c r="H506" s="802">
        <v>1.2999999999999999E-2</v>
      </c>
      <c r="I506" s="802">
        <v>2.3820000000000001</v>
      </c>
      <c r="J506" s="802">
        <v>12.657</v>
      </c>
      <c r="K506" s="802">
        <v>1.2999999999999999E-2</v>
      </c>
      <c r="L506" s="802">
        <v>2.3820000000000001</v>
      </c>
      <c r="M506" s="802">
        <v>12.374000000000001</v>
      </c>
      <c r="N506" s="802">
        <v>1.2999999999999999E-2</v>
      </c>
      <c r="O506" s="802">
        <v>2.3820000000000001</v>
      </c>
      <c r="P506" s="802">
        <v>10.548999999999999</v>
      </c>
      <c r="Q506" s="802">
        <v>1.4E-2</v>
      </c>
      <c r="R506" s="802">
        <v>2.2890000000000001</v>
      </c>
      <c r="S506" s="802">
        <v>8.7110000000000003</v>
      </c>
      <c r="T506" s="802">
        <v>1.4E-2</v>
      </c>
      <c r="U506" s="802">
        <v>2.2839999999999998</v>
      </c>
      <c r="V506" s="802">
        <v>6.7830000000000004</v>
      </c>
      <c r="W506" s="802">
        <v>1.4999999999999999E-2</v>
      </c>
      <c r="X506" s="802">
        <v>2.2890000000000001</v>
      </c>
      <c r="Y506" s="802">
        <v>6.7050000000000001</v>
      </c>
      <c r="Z506" s="802">
        <v>1.4999999999999999E-2</v>
      </c>
      <c r="AA506" s="802">
        <v>2.2890000000000001</v>
      </c>
      <c r="AB506" s="802">
        <v>6.6269999999999998</v>
      </c>
      <c r="AC506" s="802">
        <v>1.4999999999999999E-2</v>
      </c>
      <c r="AD506" s="802">
        <v>2.2890000000000001</v>
      </c>
      <c r="AE506" s="802">
        <v>6.548</v>
      </c>
      <c r="AF506" s="802">
        <v>1.4999999999999999E-2</v>
      </c>
      <c r="AG506" s="802">
        <v>2.2789999999999999</v>
      </c>
      <c r="AH506" s="802">
        <v>6.4790000000000001</v>
      </c>
      <c r="AI506" s="802">
        <v>1.4999999999999999E-2</v>
      </c>
      <c r="AJ506" s="802">
        <v>2.2629999999999999</v>
      </c>
      <c r="AK506" s="802">
        <v>6.4089999999999998</v>
      </c>
      <c r="AL506" s="802">
        <v>1.4999999999999999E-2</v>
      </c>
      <c r="AM506" s="802">
        <v>2.2389999999999999</v>
      </c>
      <c r="AN506" s="802">
        <v>6.3449999999999998</v>
      </c>
      <c r="AO506" s="802">
        <v>1.4999999999999999E-2</v>
      </c>
      <c r="AP506" s="802" t="s">
        <v>139</v>
      </c>
      <c r="AQ506" s="802" t="s">
        <v>139</v>
      </c>
      <c r="AR506" s="802" t="s">
        <v>139</v>
      </c>
      <c r="AS506" s="802" t="s">
        <v>139</v>
      </c>
      <c r="AT506" s="802" t="s">
        <v>139</v>
      </c>
      <c r="AU506" s="802" t="s">
        <v>139</v>
      </c>
      <c r="AV506" s="802" t="s">
        <v>139</v>
      </c>
      <c r="AW506" s="802" t="s">
        <v>139</v>
      </c>
      <c r="AX506" s="802" t="s">
        <v>139</v>
      </c>
      <c r="AY506" s="803" t="s">
        <v>139</v>
      </c>
      <c r="AZ506" s="803" t="s">
        <v>139</v>
      </c>
      <c r="BA506" s="804" t="s">
        <v>139</v>
      </c>
    </row>
    <row r="507" spans="1:53" s="367" customFormat="1" ht="12" customHeight="1" x14ac:dyDescent="0.2">
      <c r="A507" s="377"/>
      <c r="B507" s="385"/>
      <c r="C507" s="386" t="s">
        <v>309</v>
      </c>
      <c r="D507" s="207" t="s">
        <v>701</v>
      </c>
      <c r="E507" s="160" t="str">
        <f t="shared" si="45"/>
        <v>Gasolina (l)Maquinaria comercial, institucional e industrial</v>
      </c>
      <c r="F507" s="802">
        <v>2.3820000000000001</v>
      </c>
      <c r="G507" s="802">
        <v>12.744999999999999</v>
      </c>
      <c r="H507" s="802">
        <v>1.2999999999999999E-2</v>
      </c>
      <c r="I507" s="802">
        <v>2.3820000000000001</v>
      </c>
      <c r="J507" s="802">
        <v>12.744999999999999</v>
      </c>
      <c r="K507" s="802">
        <v>1.2999999999999999E-2</v>
      </c>
      <c r="L507" s="802">
        <v>2.3820000000000001</v>
      </c>
      <c r="M507" s="802">
        <v>12.744999999999999</v>
      </c>
      <c r="N507" s="802">
        <v>1.2999999999999999E-2</v>
      </c>
      <c r="O507" s="802">
        <v>2.3820000000000001</v>
      </c>
      <c r="P507" s="802">
        <v>12.744999999999999</v>
      </c>
      <c r="Q507" s="802">
        <v>1.2999999999999999E-2</v>
      </c>
      <c r="R507" s="802">
        <v>2.2890000000000001</v>
      </c>
      <c r="S507" s="802">
        <v>12.744999999999999</v>
      </c>
      <c r="T507" s="802">
        <v>1.2999999999999999E-2</v>
      </c>
      <c r="U507" s="802">
        <v>2.2839999999999998</v>
      </c>
      <c r="V507" s="802">
        <v>12.744999999999999</v>
      </c>
      <c r="W507" s="802">
        <v>1.2999999999999999E-2</v>
      </c>
      <c r="X507" s="802">
        <v>2.2890000000000001</v>
      </c>
      <c r="Y507" s="802">
        <v>12.744999999999999</v>
      </c>
      <c r="Z507" s="802">
        <v>1.2999999999999999E-2</v>
      </c>
      <c r="AA507" s="802">
        <v>2.2890000000000001</v>
      </c>
      <c r="AB507" s="802">
        <v>12.744999999999999</v>
      </c>
      <c r="AC507" s="802">
        <v>1.2999999999999999E-2</v>
      </c>
      <c r="AD507" s="802">
        <v>2.2890000000000001</v>
      </c>
      <c r="AE507" s="802">
        <v>12.744999999999999</v>
      </c>
      <c r="AF507" s="802">
        <v>1.2999999999999999E-2</v>
      </c>
      <c r="AG507" s="802">
        <v>2.2789999999999999</v>
      </c>
      <c r="AH507" s="802">
        <v>12.744999999999999</v>
      </c>
      <c r="AI507" s="802">
        <v>1.2999999999999999E-2</v>
      </c>
      <c r="AJ507" s="802">
        <v>2.2629999999999999</v>
      </c>
      <c r="AK507" s="802">
        <v>12.744999999999999</v>
      </c>
      <c r="AL507" s="802">
        <v>1.2999999999999999E-2</v>
      </c>
      <c r="AM507" s="802">
        <v>2.2389999999999999</v>
      </c>
      <c r="AN507" s="802">
        <v>12.744999999999999</v>
      </c>
      <c r="AO507" s="802">
        <v>1.2999999999999999E-2</v>
      </c>
      <c r="AP507" s="802" t="s">
        <v>139</v>
      </c>
      <c r="AQ507" s="802" t="s">
        <v>139</v>
      </c>
      <c r="AR507" s="802" t="s">
        <v>139</v>
      </c>
      <c r="AS507" s="802" t="s">
        <v>139</v>
      </c>
      <c r="AT507" s="802" t="s">
        <v>139</v>
      </c>
      <c r="AU507" s="802" t="s">
        <v>139</v>
      </c>
      <c r="AV507" s="802" t="s">
        <v>139</v>
      </c>
      <c r="AW507" s="802" t="s">
        <v>139</v>
      </c>
      <c r="AX507" s="802" t="s">
        <v>139</v>
      </c>
      <c r="AY507" s="803" t="s">
        <v>139</v>
      </c>
      <c r="AZ507" s="803" t="s">
        <v>139</v>
      </c>
      <c r="BA507" s="804" t="s">
        <v>139</v>
      </c>
    </row>
    <row r="508" spans="1:53" s="367" customFormat="1" ht="12" customHeight="1" x14ac:dyDescent="0.2">
      <c r="A508" s="377"/>
      <c r="B508" s="385">
        <v>0.05</v>
      </c>
      <c r="C508" s="386" t="s">
        <v>493</v>
      </c>
      <c r="D508" s="207" t="s">
        <v>634</v>
      </c>
      <c r="E508" s="160" t="str">
        <f t="shared" si="45"/>
        <v>E5 (l)Maquinaria forestal</v>
      </c>
      <c r="F508" s="802" t="s">
        <v>139</v>
      </c>
      <c r="G508" s="802" t="s">
        <v>139</v>
      </c>
      <c r="H508" s="802" t="s">
        <v>139</v>
      </c>
      <c r="I508" s="802" t="s">
        <v>139</v>
      </c>
      <c r="J508" s="802" t="s">
        <v>139</v>
      </c>
      <c r="K508" s="802" t="s">
        <v>139</v>
      </c>
      <c r="L508" s="802" t="s">
        <v>139</v>
      </c>
      <c r="M508" s="802" t="s">
        <v>139</v>
      </c>
      <c r="N508" s="802" t="s">
        <v>139</v>
      </c>
      <c r="O508" s="802" t="s">
        <v>139</v>
      </c>
      <c r="P508" s="802" t="s">
        <v>139</v>
      </c>
      <c r="Q508" s="802" t="s">
        <v>139</v>
      </c>
      <c r="R508" s="802" t="s">
        <v>139</v>
      </c>
      <c r="S508" s="802" t="s">
        <v>139</v>
      </c>
      <c r="T508" s="802" t="s">
        <v>139</v>
      </c>
      <c r="U508" s="802" t="s">
        <v>139</v>
      </c>
      <c r="V508" s="802" t="s">
        <v>139</v>
      </c>
      <c r="W508" s="802" t="s">
        <v>139</v>
      </c>
      <c r="X508" s="802" t="s">
        <v>139</v>
      </c>
      <c r="Y508" s="802" t="s">
        <v>139</v>
      </c>
      <c r="Z508" s="802" t="s">
        <v>139</v>
      </c>
      <c r="AA508" s="802" t="s">
        <v>139</v>
      </c>
      <c r="AB508" s="802" t="s">
        <v>139</v>
      </c>
      <c r="AC508" s="802" t="s">
        <v>139</v>
      </c>
      <c r="AD508" s="802" t="s">
        <v>139</v>
      </c>
      <c r="AE508" s="802" t="s">
        <v>139</v>
      </c>
      <c r="AF508" s="802" t="s">
        <v>139</v>
      </c>
      <c r="AG508" s="802" t="s">
        <v>139</v>
      </c>
      <c r="AH508" s="802" t="s">
        <v>139</v>
      </c>
      <c r="AI508" s="802" t="s">
        <v>139</v>
      </c>
      <c r="AJ508" s="802" t="s">
        <v>139</v>
      </c>
      <c r="AK508" s="802" t="s">
        <v>139</v>
      </c>
      <c r="AL508" s="802" t="s">
        <v>139</v>
      </c>
      <c r="AM508" s="802" t="s">
        <v>139</v>
      </c>
      <c r="AN508" s="802" t="s">
        <v>139</v>
      </c>
      <c r="AO508" s="802" t="s">
        <v>139</v>
      </c>
      <c r="AP508" s="802">
        <v>2.2629999999999999</v>
      </c>
      <c r="AQ508" s="802">
        <v>6.3449999999999998</v>
      </c>
      <c r="AR508" s="802">
        <v>1.4999999999999999E-2</v>
      </c>
      <c r="AS508" s="802">
        <v>2.2629999999999999</v>
      </c>
      <c r="AT508" s="802">
        <v>6.35</v>
      </c>
      <c r="AU508" s="802">
        <v>1.4999999999999999E-2</v>
      </c>
      <c r="AV508" s="802">
        <v>2.2629999999999999</v>
      </c>
      <c r="AW508" s="802">
        <v>6.35</v>
      </c>
      <c r="AX508" s="802">
        <v>1.4999999999999999E-2</v>
      </c>
      <c r="AY508" s="803">
        <v>2.2629999999999999</v>
      </c>
      <c r="AZ508" s="803">
        <v>6.35</v>
      </c>
      <c r="BA508" s="804">
        <v>1.4999999999999999E-2</v>
      </c>
    </row>
    <row r="509" spans="1:53" s="367" customFormat="1" ht="12" customHeight="1" x14ac:dyDescent="0.2">
      <c r="A509" s="377"/>
      <c r="B509" s="385">
        <v>0.05</v>
      </c>
      <c r="C509" s="386" t="s">
        <v>493</v>
      </c>
      <c r="D509" s="207" t="s">
        <v>701</v>
      </c>
      <c r="E509" s="160" t="str">
        <f t="shared" si="45"/>
        <v>E5 (l)Maquinaria comercial, institucional e industrial</v>
      </c>
      <c r="F509" s="802" t="s">
        <v>139</v>
      </c>
      <c r="G509" s="802" t="s">
        <v>139</v>
      </c>
      <c r="H509" s="802" t="s">
        <v>139</v>
      </c>
      <c r="I509" s="802" t="s">
        <v>139</v>
      </c>
      <c r="J509" s="802" t="s">
        <v>139</v>
      </c>
      <c r="K509" s="802" t="s">
        <v>139</v>
      </c>
      <c r="L509" s="802" t="s">
        <v>139</v>
      </c>
      <c r="M509" s="802" t="s">
        <v>139</v>
      </c>
      <c r="N509" s="802" t="s">
        <v>139</v>
      </c>
      <c r="O509" s="802" t="s">
        <v>139</v>
      </c>
      <c r="P509" s="802" t="s">
        <v>139</v>
      </c>
      <c r="Q509" s="802" t="s">
        <v>139</v>
      </c>
      <c r="R509" s="802" t="s">
        <v>139</v>
      </c>
      <c r="S509" s="802" t="s">
        <v>139</v>
      </c>
      <c r="T509" s="802" t="s">
        <v>139</v>
      </c>
      <c r="U509" s="802" t="s">
        <v>139</v>
      </c>
      <c r="V509" s="802" t="s">
        <v>139</v>
      </c>
      <c r="W509" s="802" t="s">
        <v>139</v>
      </c>
      <c r="X509" s="802" t="s">
        <v>139</v>
      </c>
      <c r="Y509" s="802" t="s">
        <v>139</v>
      </c>
      <c r="Z509" s="802" t="s">
        <v>139</v>
      </c>
      <c r="AA509" s="802" t="s">
        <v>139</v>
      </c>
      <c r="AB509" s="802" t="s">
        <v>139</v>
      </c>
      <c r="AC509" s="802" t="s">
        <v>139</v>
      </c>
      <c r="AD509" s="802" t="s">
        <v>139</v>
      </c>
      <c r="AE509" s="802" t="s">
        <v>139</v>
      </c>
      <c r="AF509" s="802" t="s">
        <v>139</v>
      </c>
      <c r="AG509" s="802" t="s">
        <v>139</v>
      </c>
      <c r="AH509" s="802" t="s">
        <v>139</v>
      </c>
      <c r="AI509" s="802" t="s">
        <v>139</v>
      </c>
      <c r="AJ509" s="802" t="s">
        <v>139</v>
      </c>
      <c r="AK509" s="802" t="s">
        <v>139</v>
      </c>
      <c r="AL509" s="802" t="s">
        <v>139</v>
      </c>
      <c r="AM509" s="802" t="s">
        <v>139</v>
      </c>
      <c r="AN509" s="802" t="s">
        <v>139</v>
      </c>
      <c r="AO509" s="802" t="s">
        <v>139</v>
      </c>
      <c r="AP509" s="802">
        <v>2.2629999999999999</v>
      </c>
      <c r="AQ509" s="802">
        <v>12.744999999999999</v>
      </c>
      <c r="AR509" s="802">
        <v>1.2999999999999999E-2</v>
      </c>
      <c r="AS509" s="802">
        <v>2.2629999999999999</v>
      </c>
      <c r="AT509" s="802">
        <v>12.744999999999999</v>
      </c>
      <c r="AU509" s="802">
        <v>1.2999999999999999E-2</v>
      </c>
      <c r="AV509" s="802">
        <v>2.2629999999999999</v>
      </c>
      <c r="AW509" s="802">
        <v>12.744999999999999</v>
      </c>
      <c r="AX509" s="802">
        <v>1.2999999999999999E-2</v>
      </c>
      <c r="AY509" s="803">
        <v>2.2629999999999999</v>
      </c>
      <c r="AZ509" s="803">
        <v>12.744999999999999</v>
      </c>
      <c r="BA509" s="804">
        <v>1.2999999999999999E-2</v>
      </c>
    </row>
    <row r="510" spans="1:53" s="367" customFormat="1" ht="12" customHeight="1" x14ac:dyDescent="0.2">
      <c r="A510" s="377"/>
      <c r="B510" s="385">
        <v>0.1</v>
      </c>
      <c r="C510" s="386" t="s">
        <v>11</v>
      </c>
      <c r="D510" s="207" t="s">
        <v>634</v>
      </c>
      <c r="E510" s="160" t="str">
        <f t="shared" si="45"/>
        <v>E10 (l)Maquinaria forestal</v>
      </c>
      <c r="F510" s="802" t="s">
        <v>139</v>
      </c>
      <c r="G510" s="802" t="s">
        <v>139</v>
      </c>
      <c r="H510" s="802" t="s">
        <v>139</v>
      </c>
      <c r="I510" s="802" t="s">
        <v>139</v>
      </c>
      <c r="J510" s="802" t="s">
        <v>139</v>
      </c>
      <c r="K510" s="802" t="s">
        <v>139</v>
      </c>
      <c r="L510" s="802" t="s">
        <v>139</v>
      </c>
      <c r="M510" s="802" t="s">
        <v>139</v>
      </c>
      <c r="N510" s="802" t="s">
        <v>139</v>
      </c>
      <c r="O510" s="802" t="s">
        <v>139</v>
      </c>
      <c r="P510" s="802" t="s">
        <v>139</v>
      </c>
      <c r="Q510" s="802" t="s">
        <v>139</v>
      </c>
      <c r="R510" s="802" t="s">
        <v>139</v>
      </c>
      <c r="S510" s="802" t="s">
        <v>139</v>
      </c>
      <c r="T510" s="802" t="s">
        <v>139</v>
      </c>
      <c r="U510" s="802" t="s">
        <v>139</v>
      </c>
      <c r="V510" s="802" t="s">
        <v>139</v>
      </c>
      <c r="W510" s="802" t="s">
        <v>139</v>
      </c>
      <c r="X510" s="802" t="s">
        <v>139</v>
      </c>
      <c r="Y510" s="802" t="s">
        <v>139</v>
      </c>
      <c r="Z510" s="802" t="s">
        <v>139</v>
      </c>
      <c r="AA510" s="802" t="s">
        <v>139</v>
      </c>
      <c r="AB510" s="802" t="s">
        <v>139</v>
      </c>
      <c r="AC510" s="802" t="s">
        <v>139</v>
      </c>
      <c r="AD510" s="802" t="s">
        <v>139</v>
      </c>
      <c r="AE510" s="802" t="s">
        <v>139</v>
      </c>
      <c r="AF510" s="802" t="s">
        <v>139</v>
      </c>
      <c r="AG510" s="802" t="s">
        <v>139</v>
      </c>
      <c r="AH510" s="802" t="s">
        <v>139</v>
      </c>
      <c r="AI510" s="802" t="s">
        <v>139</v>
      </c>
      <c r="AJ510" s="802" t="s">
        <v>139</v>
      </c>
      <c r="AK510" s="802" t="s">
        <v>139</v>
      </c>
      <c r="AL510" s="802" t="s">
        <v>139</v>
      </c>
      <c r="AM510" s="802" t="s">
        <v>139</v>
      </c>
      <c r="AN510" s="802" t="s">
        <v>139</v>
      </c>
      <c r="AO510" s="802" t="s">
        <v>139</v>
      </c>
      <c r="AP510" s="802">
        <v>2.1440000000000001</v>
      </c>
      <c r="AQ510" s="802">
        <v>6.3449999999999998</v>
      </c>
      <c r="AR510" s="802">
        <v>1.4999999999999999E-2</v>
      </c>
      <c r="AS510" s="802">
        <v>2.1440000000000001</v>
      </c>
      <c r="AT510" s="802">
        <v>6.35</v>
      </c>
      <c r="AU510" s="802">
        <v>1.4999999999999999E-2</v>
      </c>
      <c r="AV510" s="802">
        <v>2.1440000000000001</v>
      </c>
      <c r="AW510" s="802">
        <v>6.35</v>
      </c>
      <c r="AX510" s="802">
        <v>1.4999999999999999E-2</v>
      </c>
      <c r="AY510" s="803">
        <v>2.1440000000000001</v>
      </c>
      <c r="AZ510" s="803">
        <v>6.35</v>
      </c>
      <c r="BA510" s="804">
        <v>1.4999999999999999E-2</v>
      </c>
    </row>
    <row r="511" spans="1:53" s="367" customFormat="1" ht="12" customHeight="1" x14ac:dyDescent="0.2">
      <c r="A511" s="377"/>
      <c r="B511" s="385">
        <v>0.1</v>
      </c>
      <c r="C511" s="386" t="s">
        <v>11</v>
      </c>
      <c r="D511" s="207" t="s">
        <v>701</v>
      </c>
      <c r="E511" s="160" t="str">
        <f t="shared" si="45"/>
        <v>E10 (l)Maquinaria comercial, institucional e industrial</v>
      </c>
      <c r="F511" s="802" t="s">
        <v>139</v>
      </c>
      <c r="G511" s="802" t="s">
        <v>139</v>
      </c>
      <c r="H511" s="802" t="s">
        <v>139</v>
      </c>
      <c r="I511" s="802" t="s">
        <v>139</v>
      </c>
      <c r="J511" s="802" t="s">
        <v>139</v>
      </c>
      <c r="K511" s="802" t="s">
        <v>139</v>
      </c>
      <c r="L511" s="802" t="s">
        <v>139</v>
      </c>
      <c r="M511" s="802" t="s">
        <v>139</v>
      </c>
      <c r="N511" s="802" t="s">
        <v>139</v>
      </c>
      <c r="O511" s="802" t="s">
        <v>139</v>
      </c>
      <c r="P511" s="802" t="s">
        <v>139</v>
      </c>
      <c r="Q511" s="802" t="s">
        <v>139</v>
      </c>
      <c r="R511" s="802" t="s">
        <v>139</v>
      </c>
      <c r="S511" s="802" t="s">
        <v>139</v>
      </c>
      <c r="T511" s="802" t="s">
        <v>139</v>
      </c>
      <c r="U511" s="802" t="s">
        <v>139</v>
      </c>
      <c r="V511" s="802" t="s">
        <v>139</v>
      </c>
      <c r="W511" s="802" t="s">
        <v>139</v>
      </c>
      <c r="X511" s="802" t="s">
        <v>139</v>
      </c>
      <c r="Y511" s="802" t="s">
        <v>139</v>
      </c>
      <c r="Z511" s="802" t="s">
        <v>139</v>
      </c>
      <c r="AA511" s="802" t="s">
        <v>139</v>
      </c>
      <c r="AB511" s="802" t="s">
        <v>139</v>
      </c>
      <c r="AC511" s="802" t="s">
        <v>139</v>
      </c>
      <c r="AD511" s="802" t="s">
        <v>139</v>
      </c>
      <c r="AE511" s="802" t="s">
        <v>139</v>
      </c>
      <c r="AF511" s="802" t="s">
        <v>139</v>
      </c>
      <c r="AG511" s="802" t="s">
        <v>139</v>
      </c>
      <c r="AH511" s="802" t="s">
        <v>139</v>
      </c>
      <c r="AI511" s="802" t="s">
        <v>139</v>
      </c>
      <c r="AJ511" s="802" t="s">
        <v>139</v>
      </c>
      <c r="AK511" s="802" t="s">
        <v>139</v>
      </c>
      <c r="AL511" s="802" t="s">
        <v>139</v>
      </c>
      <c r="AM511" s="802" t="s">
        <v>139</v>
      </c>
      <c r="AN511" s="802" t="s">
        <v>139</v>
      </c>
      <c r="AO511" s="802" t="s">
        <v>139</v>
      </c>
      <c r="AP511" s="802">
        <v>2.1440000000000001</v>
      </c>
      <c r="AQ511" s="802">
        <v>12.744999999999999</v>
      </c>
      <c r="AR511" s="802">
        <v>1.2999999999999999E-2</v>
      </c>
      <c r="AS511" s="802">
        <v>2.1440000000000001</v>
      </c>
      <c r="AT511" s="802">
        <v>12.744999999999999</v>
      </c>
      <c r="AU511" s="802">
        <v>1.2999999999999999E-2</v>
      </c>
      <c r="AV511" s="802">
        <v>2.1440000000000001</v>
      </c>
      <c r="AW511" s="802">
        <v>12.744999999999999</v>
      </c>
      <c r="AX511" s="802">
        <v>1.2999999999999999E-2</v>
      </c>
      <c r="AY511" s="803">
        <v>2.1440000000000001</v>
      </c>
      <c r="AZ511" s="803">
        <v>12.744999999999999</v>
      </c>
      <c r="BA511" s="804">
        <v>1.2999999999999999E-2</v>
      </c>
    </row>
    <row r="512" spans="1:53" s="367" customFormat="1" ht="12" customHeight="1" x14ac:dyDescent="0.2">
      <c r="A512" s="377"/>
      <c r="B512" s="385">
        <v>0.85</v>
      </c>
      <c r="C512" s="386" t="s">
        <v>12</v>
      </c>
      <c r="D512" s="207" t="s">
        <v>634</v>
      </c>
      <c r="E512" s="160" t="str">
        <f t="shared" si="45"/>
        <v>E85 (l)Maquinaria forestal</v>
      </c>
      <c r="F512" s="802" t="s">
        <v>139</v>
      </c>
      <c r="G512" s="802" t="s">
        <v>139</v>
      </c>
      <c r="H512" s="802" t="s">
        <v>139</v>
      </c>
      <c r="I512" s="802" t="s">
        <v>139</v>
      </c>
      <c r="J512" s="802" t="s">
        <v>139</v>
      </c>
      <c r="K512" s="802" t="s">
        <v>139</v>
      </c>
      <c r="L512" s="802" t="s">
        <v>139</v>
      </c>
      <c r="M512" s="802" t="s">
        <v>139</v>
      </c>
      <c r="N512" s="802" t="s">
        <v>139</v>
      </c>
      <c r="O512" s="802" t="s">
        <v>139</v>
      </c>
      <c r="P512" s="802" t="s">
        <v>139</v>
      </c>
      <c r="Q512" s="802" t="s">
        <v>139</v>
      </c>
      <c r="R512" s="802" t="s">
        <v>139</v>
      </c>
      <c r="S512" s="802" t="s">
        <v>139</v>
      </c>
      <c r="T512" s="802" t="s">
        <v>139</v>
      </c>
      <c r="U512" s="802" t="s">
        <v>139</v>
      </c>
      <c r="V512" s="802" t="s">
        <v>139</v>
      </c>
      <c r="W512" s="802" t="s">
        <v>139</v>
      </c>
      <c r="X512" s="802" t="s">
        <v>139</v>
      </c>
      <c r="Y512" s="802" t="s">
        <v>139</v>
      </c>
      <c r="Z512" s="802" t="s">
        <v>139</v>
      </c>
      <c r="AA512" s="802" t="s">
        <v>139</v>
      </c>
      <c r="AB512" s="802" t="s">
        <v>139</v>
      </c>
      <c r="AC512" s="802" t="s">
        <v>139</v>
      </c>
      <c r="AD512" s="802" t="s">
        <v>139</v>
      </c>
      <c r="AE512" s="802" t="s">
        <v>139</v>
      </c>
      <c r="AF512" s="802" t="s">
        <v>139</v>
      </c>
      <c r="AG512" s="802" t="s">
        <v>139</v>
      </c>
      <c r="AH512" s="802" t="s">
        <v>139</v>
      </c>
      <c r="AI512" s="802" t="s">
        <v>139</v>
      </c>
      <c r="AJ512" s="802" t="s">
        <v>139</v>
      </c>
      <c r="AK512" s="802" t="s">
        <v>139</v>
      </c>
      <c r="AL512" s="802" t="s">
        <v>139</v>
      </c>
      <c r="AM512" s="802" t="s">
        <v>139</v>
      </c>
      <c r="AN512" s="802" t="s">
        <v>139</v>
      </c>
      <c r="AO512" s="802" t="s">
        <v>139</v>
      </c>
      <c r="AP512" s="802">
        <v>0.35699999999999998</v>
      </c>
      <c r="AQ512" s="802">
        <v>6.3449999999999998</v>
      </c>
      <c r="AR512" s="802">
        <v>1.4999999999999999E-2</v>
      </c>
      <c r="AS512" s="802">
        <v>0.35699999999999998</v>
      </c>
      <c r="AT512" s="802">
        <v>6.35</v>
      </c>
      <c r="AU512" s="802">
        <v>1.4999999999999999E-2</v>
      </c>
      <c r="AV512" s="802">
        <v>0.35699999999999998</v>
      </c>
      <c r="AW512" s="802">
        <v>6.35</v>
      </c>
      <c r="AX512" s="802">
        <v>1.4999999999999999E-2</v>
      </c>
      <c r="AY512" s="803">
        <v>0.35699999999999998</v>
      </c>
      <c r="AZ512" s="803">
        <v>6.35</v>
      </c>
      <c r="BA512" s="804">
        <v>1.4999999999999999E-2</v>
      </c>
    </row>
    <row r="513" spans="1:53" s="367" customFormat="1" ht="12" customHeight="1" x14ac:dyDescent="0.2">
      <c r="A513" s="377"/>
      <c r="B513" s="385">
        <v>0.85</v>
      </c>
      <c r="C513" s="386" t="s">
        <v>12</v>
      </c>
      <c r="D513" s="207" t="s">
        <v>701</v>
      </c>
      <c r="E513" s="160" t="str">
        <f t="shared" si="45"/>
        <v>E85 (l)Maquinaria comercial, institucional e industrial</v>
      </c>
      <c r="F513" s="802" t="s">
        <v>139</v>
      </c>
      <c r="G513" s="802" t="s">
        <v>139</v>
      </c>
      <c r="H513" s="802" t="s">
        <v>139</v>
      </c>
      <c r="I513" s="802" t="s">
        <v>139</v>
      </c>
      <c r="J513" s="802" t="s">
        <v>139</v>
      </c>
      <c r="K513" s="802" t="s">
        <v>139</v>
      </c>
      <c r="L513" s="802" t="s">
        <v>139</v>
      </c>
      <c r="M513" s="802" t="s">
        <v>139</v>
      </c>
      <c r="N513" s="802" t="s">
        <v>139</v>
      </c>
      <c r="O513" s="802" t="s">
        <v>139</v>
      </c>
      <c r="P513" s="802" t="s">
        <v>139</v>
      </c>
      <c r="Q513" s="802" t="s">
        <v>139</v>
      </c>
      <c r="R513" s="802" t="s">
        <v>139</v>
      </c>
      <c r="S513" s="802" t="s">
        <v>139</v>
      </c>
      <c r="T513" s="802" t="s">
        <v>139</v>
      </c>
      <c r="U513" s="802" t="s">
        <v>139</v>
      </c>
      <c r="V513" s="802" t="s">
        <v>139</v>
      </c>
      <c r="W513" s="802" t="s">
        <v>139</v>
      </c>
      <c r="X513" s="802" t="s">
        <v>139</v>
      </c>
      <c r="Y513" s="802" t="s">
        <v>139</v>
      </c>
      <c r="Z513" s="802" t="s">
        <v>139</v>
      </c>
      <c r="AA513" s="802" t="s">
        <v>139</v>
      </c>
      <c r="AB513" s="802" t="s">
        <v>139</v>
      </c>
      <c r="AC513" s="802" t="s">
        <v>139</v>
      </c>
      <c r="AD513" s="802" t="s">
        <v>139</v>
      </c>
      <c r="AE513" s="802" t="s">
        <v>139</v>
      </c>
      <c r="AF513" s="802" t="s">
        <v>139</v>
      </c>
      <c r="AG513" s="802" t="s">
        <v>139</v>
      </c>
      <c r="AH513" s="802" t="s">
        <v>139</v>
      </c>
      <c r="AI513" s="802" t="s">
        <v>139</v>
      </c>
      <c r="AJ513" s="802" t="s">
        <v>139</v>
      </c>
      <c r="AK513" s="802" t="s">
        <v>139</v>
      </c>
      <c r="AL513" s="802" t="s">
        <v>139</v>
      </c>
      <c r="AM513" s="802" t="s">
        <v>139</v>
      </c>
      <c r="AN513" s="802" t="s">
        <v>139</v>
      </c>
      <c r="AO513" s="802" t="s">
        <v>139</v>
      </c>
      <c r="AP513" s="802">
        <v>0.35699999999999998</v>
      </c>
      <c r="AQ513" s="802">
        <v>12.744999999999999</v>
      </c>
      <c r="AR513" s="802">
        <v>1.2999999999999999E-2</v>
      </c>
      <c r="AS513" s="802">
        <v>0.35699999999999998</v>
      </c>
      <c r="AT513" s="802">
        <v>12.744999999999999</v>
      </c>
      <c r="AU513" s="802">
        <v>1.2999999999999999E-2</v>
      </c>
      <c r="AV513" s="802">
        <v>0.35699999999999998</v>
      </c>
      <c r="AW513" s="802">
        <v>12.744999999999999</v>
      </c>
      <c r="AX513" s="802">
        <v>1.2999999999999999E-2</v>
      </c>
      <c r="AY513" s="803">
        <v>0.35699999999999998</v>
      </c>
      <c r="AZ513" s="803">
        <v>12.744999999999999</v>
      </c>
      <c r="BA513" s="804">
        <v>1.2999999999999999E-2</v>
      </c>
    </row>
    <row r="514" spans="1:53" s="367" customFormat="1" ht="12" customHeight="1" x14ac:dyDescent="0.2">
      <c r="A514" s="377"/>
      <c r="B514" s="385">
        <v>1</v>
      </c>
      <c r="C514" s="386" t="s">
        <v>518</v>
      </c>
      <c r="D514" s="207" t="s">
        <v>634</v>
      </c>
      <c r="E514" s="160" t="str">
        <f t="shared" si="45"/>
        <v>E100 (l)Maquinaria forestal</v>
      </c>
      <c r="F514" s="802" t="s">
        <v>139</v>
      </c>
      <c r="G514" s="802" t="s">
        <v>139</v>
      </c>
      <c r="H514" s="802" t="s">
        <v>139</v>
      </c>
      <c r="I514" s="802" t="s">
        <v>139</v>
      </c>
      <c r="J514" s="802" t="s">
        <v>139</v>
      </c>
      <c r="K514" s="802" t="s">
        <v>139</v>
      </c>
      <c r="L514" s="802" t="s">
        <v>139</v>
      </c>
      <c r="M514" s="802" t="s">
        <v>139</v>
      </c>
      <c r="N514" s="802" t="s">
        <v>139</v>
      </c>
      <c r="O514" s="802" t="s">
        <v>139</v>
      </c>
      <c r="P514" s="802" t="s">
        <v>139</v>
      </c>
      <c r="Q514" s="802" t="s">
        <v>139</v>
      </c>
      <c r="R514" s="802" t="s">
        <v>139</v>
      </c>
      <c r="S514" s="802" t="s">
        <v>139</v>
      </c>
      <c r="T514" s="802" t="s">
        <v>139</v>
      </c>
      <c r="U514" s="802" t="s">
        <v>139</v>
      </c>
      <c r="V514" s="802" t="s">
        <v>139</v>
      </c>
      <c r="W514" s="802" t="s">
        <v>139</v>
      </c>
      <c r="X514" s="802" t="s">
        <v>139</v>
      </c>
      <c r="Y514" s="802" t="s">
        <v>139</v>
      </c>
      <c r="Z514" s="802" t="s">
        <v>139</v>
      </c>
      <c r="AA514" s="802" t="s">
        <v>139</v>
      </c>
      <c r="AB514" s="802" t="s">
        <v>139</v>
      </c>
      <c r="AC514" s="802" t="s">
        <v>139</v>
      </c>
      <c r="AD514" s="802" t="s">
        <v>139</v>
      </c>
      <c r="AE514" s="802" t="s">
        <v>139</v>
      </c>
      <c r="AF514" s="802" t="s">
        <v>139</v>
      </c>
      <c r="AG514" s="802" t="s">
        <v>139</v>
      </c>
      <c r="AH514" s="802" t="s">
        <v>139</v>
      </c>
      <c r="AI514" s="802" t="s">
        <v>139</v>
      </c>
      <c r="AJ514" s="802" t="s">
        <v>139</v>
      </c>
      <c r="AK514" s="802" t="s">
        <v>139</v>
      </c>
      <c r="AL514" s="802" t="s">
        <v>139</v>
      </c>
      <c r="AM514" s="802" t="s">
        <v>139</v>
      </c>
      <c r="AN514" s="802" t="s">
        <v>139</v>
      </c>
      <c r="AO514" s="802" t="s">
        <v>139</v>
      </c>
      <c r="AP514" s="802">
        <v>0</v>
      </c>
      <c r="AQ514" s="802">
        <v>6.3449999999999998</v>
      </c>
      <c r="AR514" s="802">
        <v>1.4999999999999999E-2</v>
      </c>
      <c r="AS514" s="802">
        <v>0</v>
      </c>
      <c r="AT514" s="802">
        <v>6.35</v>
      </c>
      <c r="AU514" s="802">
        <v>1.4999999999999999E-2</v>
      </c>
      <c r="AV514" s="802">
        <v>0</v>
      </c>
      <c r="AW514" s="802">
        <v>6.35</v>
      </c>
      <c r="AX514" s="802">
        <v>1.4999999999999999E-2</v>
      </c>
      <c r="AY514" s="803">
        <v>0</v>
      </c>
      <c r="AZ514" s="803">
        <v>6.35</v>
      </c>
      <c r="BA514" s="804">
        <v>1.4999999999999999E-2</v>
      </c>
    </row>
    <row r="515" spans="1:53" s="367" customFormat="1" ht="12" customHeight="1" x14ac:dyDescent="0.2">
      <c r="A515" s="377"/>
      <c r="B515" s="385">
        <v>1</v>
      </c>
      <c r="C515" s="386" t="s">
        <v>518</v>
      </c>
      <c r="D515" s="207" t="s">
        <v>701</v>
      </c>
      <c r="E515" s="160" t="str">
        <f t="shared" si="45"/>
        <v>E100 (l)Maquinaria comercial, institucional e industrial</v>
      </c>
      <c r="F515" s="802" t="s">
        <v>139</v>
      </c>
      <c r="G515" s="802" t="s">
        <v>139</v>
      </c>
      <c r="H515" s="802" t="s">
        <v>139</v>
      </c>
      <c r="I515" s="802" t="s">
        <v>139</v>
      </c>
      <c r="J515" s="802" t="s">
        <v>139</v>
      </c>
      <c r="K515" s="802" t="s">
        <v>139</v>
      </c>
      <c r="L515" s="802" t="s">
        <v>139</v>
      </c>
      <c r="M515" s="802" t="s">
        <v>139</v>
      </c>
      <c r="N515" s="802" t="s">
        <v>139</v>
      </c>
      <c r="O515" s="802" t="s">
        <v>139</v>
      </c>
      <c r="P515" s="802" t="s">
        <v>139</v>
      </c>
      <c r="Q515" s="802" t="s">
        <v>139</v>
      </c>
      <c r="R515" s="802" t="s">
        <v>139</v>
      </c>
      <c r="S515" s="802" t="s">
        <v>139</v>
      </c>
      <c r="T515" s="802" t="s">
        <v>139</v>
      </c>
      <c r="U515" s="802" t="s">
        <v>139</v>
      </c>
      <c r="V515" s="802" t="s">
        <v>139</v>
      </c>
      <c r="W515" s="802" t="s">
        <v>139</v>
      </c>
      <c r="X515" s="802" t="s">
        <v>139</v>
      </c>
      <c r="Y515" s="802" t="s">
        <v>139</v>
      </c>
      <c r="Z515" s="802" t="s">
        <v>139</v>
      </c>
      <c r="AA515" s="802" t="s">
        <v>139</v>
      </c>
      <c r="AB515" s="802" t="s">
        <v>139</v>
      </c>
      <c r="AC515" s="802" t="s">
        <v>139</v>
      </c>
      <c r="AD515" s="802" t="s">
        <v>139</v>
      </c>
      <c r="AE515" s="802" t="s">
        <v>139</v>
      </c>
      <c r="AF515" s="802" t="s">
        <v>139</v>
      </c>
      <c r="AG515" s="802" t="s">
        <v>139</v>
      </c>
      <c r="AH515" s="802" t="s">
        <v>139</v>
      </c>
      <c r="AI515" s="802" t="s">
        <v>139</v>
      </c>
      <c r="AJ515" s="802" t="s">
        <v>139</v>
      </c>
      <c r="AK515" s="802" t="s">
        <v>139</v>
      </c>
      <c r="AL515" s="802" t="s">
        <v>139</v>
      </c>
      <c r="AM515" s="802" t="s">
        <v>139</v>
      </c>
      <c r="AN515" s="802" t="s">
        <v>139</v>
      </c>
      <c r="AO515" s="802" t="s">
        <v>139</v>
      </c>
      <c r="AP515" s="802">
        <v>0</v>
      </c>
      <c r="AQ515" s="802">
        <v>12.744999999999999</v>
      </c>
      <c r="AR515" s="802">
        <v>1.2999999999999999E-2</v>
      </c>
      <c r="AS515" s="802">
        <v>0</v>
      </c>
      <c r="AT515" s="802">
        <v>12.744999999999999</v>
      </c>
      <c r="AU515" s="802">
        <v>1.2999999999999999E-2</v>
      </c>
      <c r="AV515" s="802">
        <v>0</v>
      </c>
      <c r="AW515" s="802">
        <v>12.744999999999999</v>
      </c>
      <c r="AX515" s="802">
        <v>1.2999999999999999E-2</v>
      </c>
      <c r="AY515" s="803">
        <v>0</v>
      </c>
      <c r="AZ515" s="803">
        <v>12.744999999999999</v>
      </c>
      <c r="BA515" s="804">
        <v>1.2999999999999999E-2</v>
      </c>
    </row>
    <row r="516" spans="1:53" ht="18" customHeight="1" x14ac:dyDescent="0.25">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6"/>
      <c r="AN516" s="116"/>
      <c r="AO516" s="116"/>
      <c r="AP516" s="117"/>
      <c r="AQ516" s="117"/>
      <c r="AR516" s="117"/>
      <c r="AS516" s="117"/>
      <c r="AT516" s="117"/>
      <c r="AU516" s="117"/>
      <c r="AV516" s="117"/>
      <c r="AW516" s="117"/>
      <c r="AX516" s="117"/>
      <c r="AY516" s="117"/>
      <c r="AZ516" s="117"/>
      <c r="BA516" s="117"/>
    </row>
    <row r="517" spans="1:53" ht="18" customHeight="1" x14ac:dyDescent="0.25">
      <c r="B517" s="120" t="s">
        <v>763</v>
      </c>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6"/>
      <c r="AN517" s="116"/>
      <c r="AO517" s="116"/>
      <c r="AP517" s="117"/>
      <c r="AQ517" s="117"/>
      <c r="AR517" s="117"/>
      <c r="AS517" s="117"/>
      <c r="AT517" s="117"/>
      <c r="AU517" s="117"/>
      <c r="AV517" s="117"/>
      <c r="AW517" s="117"/>
      <c r="AX517" s="117"/>
      <c r="AY517" s="117"/>
      <c r="AZ517" s="117"/>
      <c r="BA517" s="117"/>
    </row>
    <row r="518" spans="1:53" ht="18" customHeight="1" x14ac:dyDescent="0.25">
      <c r="B518" s="120"/>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6"/>
      <c r="AN518" s="116"/>
      <c r="AO518" s="116"/>
      <c r="AP518" s="117"/>
      <c r="AQ518" s="117"/>
      <c r="AR518" s="117"/>
      <c r="AS518" s="117"/>
      <c r="AT518" s="117"/>
      <c r="AU518" s="117"/>
      <c r="AV518" s="117"/>
      <c r="AW518" s="117"/>
      <c r="AX518" s="117"/>
      <c r="AY518" s="117"/>
      <c r="AZ518" s="117"/>
      <c r="BA518" s="117"/>
    </row>
    <row r="519" spans="1:53" ht="18" customHeight="1" x14ac:dyDescent="0.25">
      <c r="B519" s="120"/>
      <c r="C519" s="11"/>
      <c r="D519" s="11"/>
      <c r="E519" s="11"/>
      <c r="J519" s="38"/>
      <c r="K519" s="38"/>
      <c r="Q519" s="26"/>
      <c r="R519" s="27"/>
      <c r="AG519" s="26"/>
      <c r="AH519" s="27"/>
    </row>
    <row r="520" spans="1:53" ht="18" customHeight="1" x14ac:dyDescent="0.25">
      <c r="B520" s="120"/>
      <c r="C520" s="135" t="s">
        <v>700</v>
      </c>
      <c r="E520" s="138" t="s">
        <v>637</v>
      </c>
      <c r="K520" s="38"/>
      <c r="Q520" s="26"/>
      <c r="R520" s="27"/>
      <c r="AG520" s="26"/>
      <c r="AH520" s="27"/>
    </row>
    <row r="521" spans="1:53" ht="18" customHeight="1" x14ac:dyDescent="0.25">
      <c r="B521" s="120"/>
      <c r="C521" s="136" t="s">
        <v>633</v>
      </c>
      <c r="D521" s="45">
        <v>1</v>
      </c>
      <c r="E521" s="42" t="e">
        <f t="shared" ref="E521:E531" si="46">VLOOKUP(D553,$C$521:$D$523,2,0)</f>
        <v>#N/A</v>
      </c>
      <c r="F521" s="366"/>
      <c r="J521" s="27"/>
      <c r="K521" s="38"/>
      <c r="Q521" s="26"/>
      <c r="R521" s="27"/>
      <c r="AG521" s="26"/>
      <c r="AH521" s="27"/>
    </row>
    <row r="522" spans="1:53" ht="18" customHeight="1" x14ac:dyDescent="0.25">
      <c r="B522" s="120"/>
      <c r="C522" s="137" t="s">
        <v>634</v>
      </c>
      <c r="D522" s="33">
        <v>2</v>
      </c>
      <c r="E522" s="42" t="e">
        <f t="shared" si="46"/>
        <v>#N/A</v>
      </c>
      <c r="F522" s="366"/>
      <c r="K522" s="38"/>
      <c r="Q522" s="26"/>
      <c r="R522" s="27"/>
      <c r="AG522" s="26"/>
      <c r="AH522" s="27"/>
    </row>
    <row r="523" spans="1:53" ht="18" customHeight="1" x14ac:dyDescent="0.25">
      <c r="B523" s="120"/>
      <c r="C523" s="37" t="s">
        <v>701</v>
      </c>
      <c r="D523" s="35">
        <v>3</v>
      </c>
      <c r="E523" s="42" t="e">
        <f t="shared" si="46"/>
        <v>#N/A</v>
      </c>
      <c r="F523" s="366"/>
      <c r="J523" s="27"/>
      <c r="K523" s="38"/>
      <c r="Q523" s="26"/>
      <c r="R523" s="27"/>
      <c r="AG523" s="26"/>
      <c r="AH523" s="27"/>
    </row>
    <row r="524" spans="1:53" ht="18" customHeight="1" x14ac:dyDescent="0.25">
      <c r="B524" s="120"/>
      <c r="C524" s="27"/>
      <c r="D524" s="27"/>
      <c r="E524" s="341" t="e">
        <f t="shared" si="46"/>
        <v>#N/A</v>
      </c>
      <c r="F524" s="366"/>
      <c r="K524" s="38"/>
      <c r="Q524" s="26"/>
      <c r="R524" s="27"/>
      <c r="AG524" s="26"/>
      <c r="AH524" s="27"/>
    </row>
    <row r="525" spans="1:53" ht="18" customHeight="1" x14ac:dyDescent="0.25">
      <c r="B525" s="120"/>
      <c r="C525" s="27"/>
      <c r="D525" s="27"/>
      <c r="E525" s="341" t="e">
        <f t="shared" si="46"/>
        <v>#N/A</v>
      </c>
      <c r="F525" s="366"/>
      <c r="J525" s="27"/>
      <c r="K525" s="38"/>
      <c r="Q525" s="26"/>
      <c r="R525" s="27"/>
      <c r="AG525" s="26"/>
      <c r="AH525" s="27"/>
    </row>
    <row r="526" spans="1:53" ht="18" customHeight="1" x14ac:dyDescent="0.25">
      <c r="B526" s="120"/>
      <c r="C526" s="27"/>
      <c r="D526" s="27"/>
      <c r="E526" s="341" t="e">
        <f t="shared" si="46"/>
        <v>#N/A</v>
      </c>
      <c r="F526" s="366"/>
      <c r="J526" s="27"/>
      <c r="K526" s="38"/>
      <c r="Q526" s="26"/>
      <c r="R526" s="27"/>
      <c r="AG526" s="26"/>
      <c r="AH526" s="27"/>
    </row>
    <row r="527" spans="1:53" ht="18" customHeight="1" x14ac:dyDescent="0.25">
      <c r="B527" s="120"/>
      <c r="C527" s="27"/>
      <c r="D527" s="27"/>
      <c r="E527" s="341" t="e">
        <f t="shared" si="46"/>
        <v>#N/A</v>
      </c>
      <c r="F527" s="366"/>
      <c r="J527" s="27"/>
      <c r="K527" s="38"/>
      <c r="Q527" s="26"/>
      <c r="R527" s="27"/>
      <c r="AG527" s="26"/>
      <c r="AH527" s="27"/>
    </row>
    <row r="528" spans="1:53" ht="18" customHeight="1" x14ac:dyDescent="0.25">
      <c r="B528" s="120"/>
      <c r="C528" s="27"/>
      <c r="D528" s="27"/>
      <c r="E528" s="341" t="e">
        <f t="shared" si="46"/>
        <v>#N/A</v>
      </c>
      <c r="F528" s="366"/>
      <c r="J528" s="27"/>
      <c r="K528" s="38"/>
      <c r="Q528" s="26"/>
      <c r="R528" s="27"/>
      <c r="AG528" s="26"/>
      <c r="AH528" s="27"/>
    </row>
    <row r="529" spans="1:50" ht="18" customHeight="1" x14ac:dyDescent="0.25">
      <c r="B529" s="120"/>
      <c r="C529" s="27"/>
      <c r="D529" s="27"/>
      <c r="E529" s="341" t="e">
        <f t="shared" si="46"/>
        <v>#N/A</v>
      </c>
      <c r="F529" s="366"/>
      <c r="J529" s="27"/>
      <c r="K529" s="38"/>
      <c r="Q529" s="26"/>
      <c r="R529" s="27"/>
      <c r="AG529" s="26"/>
      <c r="AH529" s="27"/>
    </row>
    <row r="530" spans="1:50" ht="18" customHeight="1" x14ac:dyDescent="0.25">
      <c r="B530" s="120"/>
      <c r="C530" s="27"/>
      <c r="D530" s="27"/>
      <c r="E530" s="341" t="e">
        <f t="shared" si="46"/>
        <v>#N/A</v>
      </c>
      <c r="F530" s="366"/>
      <c r="J530" s="27"/>
      <c r="K530" s="38"/>
      <c r="Q530" s="26"/>
      <c r="R530" s="27"/>
      <c r="AG530" s="26"/>
      <c r="AH530" s="27"/>
    </row>
    <row r="531" spans="1:50" ht="18" customHeight="1" x14ac:dyDescent="0.25">
      <c r="B531" s="120"/>
      <c r="C531" s="27"/>
      <c r="D531" s="27"/>
      <c r="E531" s="341" t="e">
        <f t="shared" si="46"/>
        <v>#N/A</v>
      </c>
      <c r="F531" s="366"/>
      <c r="J531" s="27"/>
      <c r="K531" s="38"/>
      <c r="Q531" s="26"/>
      <c r="R531" s="27"/>
      <c r="AG531" s="26"/>
      <c r="AH531" s="27"/>
    </row>
    <row r="532" spans="1:50" ht="18" customHeight="1" x14ac:dyDescent="0.25">
      <c r="C532" s="11"/>
      <c r="D532" s="11"/>
      <c r="E532" s="11"/>
      <c r="J532" s="38"/>
      <c r="K532" s="38"/>
      <c r="Q532" s="26"/>
      <c r="R532" s="27"/>
      <c r="AG532" s="26"/>
      <c r="AH532" s="27"/>
    </row>
    <row r="533" spans="1:50" ht="18" customHeight="1" x14ac:dyDescent="0.25">
      <c r="A533" s="106"/>
      <c r="C533" s="161">
        <v>2007</v>
      </c>
      <c r="D533" s="161">
        <v>2007</v>
      </c>
      <c r="E533" s="161">
        <v>2007</v>
      </c>
      <c r="F533" s="161">
        <v>2008</v>
      </c>
      <c r="G533" s="161">
        <v>2008</v>
      </c>
      <c r="H533" s="161">
        <v>2008</v>
      </c>
      <c r="I533" s="161">
        <v>2009</v>
      </c>
      <c r="J533" s="161">
        <v>2009</v>
      </c>
      <c r="K533" s="161">
        <v>2009</v>
      </c>
      <c r="L533" s="161">
        <v>2010</v>
      </c>
      <c r="M533" s="161">
        <v>2010</v>
      </c>
      <c r="N533" s="161">
        <v>2010</v>
      </c>
      <c r="O533" s="162">
        <v>2011</v>
      </c>
      <c r="P533" s="162">
        <v>2011</v>
      </c>
      <c r="Q533" s="162">
        <v>2011</v>
      </c>
      <c r="R533" s="162">
        <v>2012</v>
      </c>
      <c r="S533" s="162">
        <v>2012</v>
      </c>
      <c r="T533" s="162">
        <v>2012</v>
      </c>
      <c r="U533" s="162">
        <v>2013</v>
      </c>
      <c r="V533" s="162">
        <v>2013</v>
      </c>
      <c r="W533" s="162">
        <v>2013</v>
      </c>
      <c r="X533" s="162">
        <v>2014</v>
      </c>
      <c r="Y533" s="162">
        <v>2014</v>
      </c>
      <c r="Z533" s="162">
        <v>2014</v>
      </c>
      <c r="AA533" s="162">
        <v>2015</v>
      </c>
      <c r="AB533" s="162">
        <v>2015</v>
      </c>
      <c r="AC533" s="162">
        <v>2015</v>
      </c>
      <c r="AD533" s="162">
        <v>2016</v>
      </c>
      <c r="AE533" s="162">
        <v>2016</v>
      </c>
      <c r="AF533" s="162">
        <v>2016</v>
      </c>
      <c r="AG533" s="162">
        <v>2017</v>
      </c>
      <c r="AH533" s="162">
        <v>2017</v>
      </c>
      <c r="AI533" s="162">
        <v>2017</v>
      </c>
      <c r="AJ533" s="162">
        <v>2018</v>
      </c>
      <c r="AK533" s="162">
        <v>2018</v>
      </c>
      <c r="AL533" s="162">
        <v>2018</v>
      </c>
      <c r="AM533" s="163">
        <v>2019</v>
      </c>
      <c r="AN533" s="163">
        <v>2019</v>
      </c>
      <c r="AO533" s="163">
        <v>2019</v>
      </c>
      <c r="AP533" s="163">
        <v>2020</v>
      </c>
      <c r="AQ533" s="163">
        <v>2020</v>
      </c>
      <c r="AR533" s="163">
        <v>2020</v>
      </c>
      <c r="AS533" s="163">
        <v>2021</v>
      </c>
      <c r="AT533" s="163">
        <v>2021</v>
      </c>
      <c r="AU533" s="163">
        <v>2021</v>
      </c>
      <c r="AV533" s="163">
        <v>2022</v>
      </c>
      <c r="AW533" s="163">
        <v>2022</v>
      </c>
      <c r="AX533" s="163">
        <v>2022</v>
      </c>
    </row>
    <row r="534" spans="1:50" ht="18" customHeight="1" x14ac:dyDescent="0.25">
      <c r="A534" s="106"/>
      <c r="C534" s="213" t="s">
        <v>705</v>
      </c>
      <c r="D534" s="213" t="s">
        <v>706</v>
      </c>
      <c r="E534" s="213" t="s">
        <v>707</v>
      </c>
      <c r="F534" s="213" t="s">
        <v>705</v>
      </c>
      <c r="G534" s="213" t="s">
        <v>706</v>
      </c>
      <c r="H534" s="213" t="s">
        <v>707</v>
      </c>
      <c r="I534" s="213" t="s">
        <v>705</v>
      </c>
      <c r="J534" s="213" t="s">
        <v>706</v>
      </c>
      <c r="K534" s="213" t="s">
        <v>707</v>
      </c>
      <c r="L534" s="213" t="s">
        <v>705</v>
      </c>
      <c r="M534" s="213" t="s">
        <v>706</v>
      </c>
      <c r="N534" s="213" t="s">
        <v>707</v>
      </c>
      <c r="O534" s="213" t="s">
        <v>705</v>
      </c>
      <c r="P534" s="213" t="s">
        <v>706</v>
      </c>
      <c r="Q534" s="213" t="s">
        <v>707</v>
      </c>
      <c r="R534" s="213" t="s">
        <v>705</v>
      </c>
      <c r="S534" s="213" t="s">
        <v>706</v>
      </c>
      <c r="T534" s="213" t="s">
        <v>707</v>
      </c>
      <c r="U534" s="213" t="s">
        <v>705</v>
      </c>
      <c r="V534" s="213" t="s">
        <v>706</v>
      </c>
      <c r="W534" s="213" t="s">
        <v>707</v>
      </c>
      <c r="X534" s="213" t="s">
        <v>705</v>
      </c>
      <c r="Y534" s="213" t="s">
        <v>706</v>
      </c>
      <c r="Z534" s="213" t="s">
        <v>707</v>
      </c>
      <c r="AA534" s="213" t="s">
        <v>705</v>
      </c>
      <c r="AB534" s="213" t="s">
        <v>706</v>
      </c>
      <c r="AC534" s="213" t="s">
        <v>707</v>
      </c>
      <c r="AD534" s="213" t="s">
        <v>705</v>
      </c>
      <c r="AE534" s="213" t="s">
        <v>706</v>
      </c>
      <c r="AF534" s="213" t="s">
        <v>707</v>
      </c>
      <c r="AG534" s="213" t="s">
        <v>705</v>
      </c>
      <c r="AH534" s="213" t="s">
        <v>706</v>
      </c>
      <c r="AI534" s="213" t="s">
        <v>707</v>
      </c>
      <c r="AJ534" s="213" t="s">
        <v>705</v>
      </c>
      <c r="AK534" s="213" t="s">
        <v>706</v>
      </c>
      <c r="AL534" s="213" t="s">
        <v>707</v>
      </c>
      <c r="AM534" s="213" t="s">
        <v>705</v>
      </c>
      <c r="AN534" s="213" t="s">
        <v>706</v>
      </c>
      <c r="AO534" s="213" t="s">
        <v>707</v>
      </c>
      <c r="AP534" s="213" t="s">
        <v>705</v>
      </c>
      <c r="AQ534" s="213" t="s">
        <v>706</v>
      </c>
      <c r="AR534" s="213" t="s">
        <v>707</v>
      </c>
      <c r="AS534" s="213" t="s">
        <v>705</v>
      </c>
      <c r="AT534" s="213" t="s">
        <v>706</v>
      </c>
      <c r="AU534" s="213" t="s">
        <v>707</v>
      </c>
      <c r="AV534" s="213" t="s">
        <v>705</v>
      </c>
      <c r="AW534" s="213" t="s">
        <v>706</v>
      </c>
      <c r="AX534" s="213" t="s">
        <v>707</v>
      </c>
    </row>
    <row r="535" spans="1:50" ht="18" customHeight="1" x14ac:dyDescent="0.25">
      <c r="A535" s="106"/>
      <c r="C535" s="214">
        <v>1</v>
      </c>
      <c r="D535" s="214">
        <v>2</v>
      </c>
      <c r="E535" s="214">
        <v>3</v>
      </c>
      <c r="F535" s="214">
        <v>1</v>
      </c>
      <c r="G535" s="214">
        <v>2</v>
      </c>
      <c r="H535" s="214">
        <v>3</v>
      </c>
      <c r="I535" s="214">
        <v>1</v>
      </c>
      <c r="J535" s="214">
        <v>2</v>
      </c>
      <c r="K535" s="214">
        <v>3</v>
      </c>
      <c r="L535" s="214">
        <v>1</v>
      </c>
      <c r="M535" s="214">
        <v>2</v>
      </c>
      <c r="N535" s="214">
        <v>3</v>
      </c>
      <c r="O535" s="214">
        <v>1</v>
      </c>
      <c r="P535" s="214">
        <v>2</v>
      </c>
      <c r="Q535" s="214">
        <v>3</v>
      </c>
      <c r="R535" s="214">
        <v>1</v>
      </c>
      <c r="S535" s="214">
        <v>2</v>
      </c>
      <c r="T535" s="214">
        <v>3</v>
      </c>
      <c r="U535" s="214">
        <v>1</v>
      </c>
      <c r="V535" s="214">
        <v>2</v>
      </c>
      <c r="W535" s="214">
        <v>3</v>
      </c>
      <c r="X535" s="214">
        <v>1</v>
      </c>
      <c r="Y535" s="214">
        <v>2</v>
      </c>
      <c r="Z535" s="214">
        <v>3</v>
      </c>
      <c r="AA535" s="214">
        <v>1</v>
      </c>
      <c r="AB535" s="214">
        <v>2</v>
      </c>
      <c r="AC535" s="214">
        <v>3</v>
      </c>
      <c r="AD535" s="214">
        <v>1</v>
      </c>
      <c r="AE535" s="214">
        <v>2</v>
      </c>
      <c r="AF535" s="214">
        <v>3</v>
      </c>
      <c r="AG535" s="214">
        <v>1</v>
      </c>
      <c r="AH535" s="214">
        <v>2</v>
      </c>
      <c r="AI535" s="214">
        <v>3</v>
      </c>
      <c r="AJ535" s="214">
        <v>1</v>
      </c>
      <c r="AK535" s="214">
        <v>2</v>
      </c>
      <c r="AL535" s="214">
        <v>3</v>
      </c>
      <c r="AM535" s="214">
        <v>1</v>
      </c>
      <c r="AN535" s="214">
        <v>2</v>
      </c>
      <c r="AO535" s="214">
        <v>3</v>
      </c>
      <c r="AP535" s="214">
        <v>1</v>
      </c>
      <c r="AQ535" s="214">
        <v>2</v>
      </c>
      <c r="AR535" s="214">
        <v>3</v>
      </c>
      <c r="AS535" s="214">
        <v>1</v>
      </c>
      <c r="AT535" s="214">
        <v>2</v>
      </c>
      <c r="AU535" s="214">
        <v>3</v>
      </c>
      <c r="AV535" s="214">
        <v>1</v>
      </c>
      <c r="AW535" s="214">
        <v>2</v>
      </c>
      <c r="AX535" s="214">
        <v>3</v>
      </c>
    </row>
    <row r="536" spans="1:50" ht="18" customHeight="1" x14ac:dyDescent="0.25">
      <c r="A536" s="106"/>
      <c r="C536" s="212" t="str">
        <f>"Comb_Maq_"&amp;C535&amp;"_"&amp;C533</f>
        <v>Comb_Maq_1_2007</v>
      </c>
      <c r="D536" s="212" t="str">
        <f t="shared" ref="D536:F536" si="47">"Comb_Maq_"&amp;D535&amp;"_"&amp;D533</f>
        <v>Comb_Maq_2_2007</v>
      </c>
      <c r="E536" s="212" t="str">
        <f t="shared" si="47"/>
        <v>Comb_Maq_3_2007</v>
      </c>
      <c r="F536" s="212" t="str">
        <f t="shared" si="47"/>
        <v>Comb_Maq_1_2008</v>
      </c>
      <c r="G536" s="212" t="str">
        <f t="shared" ref="G536" si="48">"Comb_Maq_"&amp;G535&amp;"_"&amp;G533</f>
        <v>Comb_Maq_2_2008</v>
      </c>
      <c r="H536" s="212" t="str">
        <f t="shared" ref="H536:I536" si="49">"Comb_Maq_"&amp;H535&amp;"_"&amp;H533</f>
        <v>Comb_Maq_3_2008</v>
      </c>
      <c r="I536" s="212" t="str">
        <f t="shared" si="49"/>
        <v>Comb_Maq_1_2009</v>
      </c>
      <c r="J536" s="212" t="str">
        <f t="shared" ref="J536" si="50">"Comb_Maq_"&amp;J535&amp;"_"&amp;J533</f>
        <v>Comb_Maq_2_2009</v>
      </c>
      <c r="K536" s="212" t="str">
        <f t="shared" ref="K536:L536" si="51">"Comb_Maq_"&amp;K535&amp;"_"&amp;K533</f>
        <v>Comb_Maq_3_2009</v>
      </c>
      <c r="L536" s="212" t="str">
        <f t="shared" si="51"/>
        <v>Comb_Maq_1_2010</v>
      </c>
      <c r="M536" s="212" t="str">
        <f t="shared" ref="M536" si="52">"Comb_Maq_"&amp;M535&amp;"_"&amp;M533</f>
        <v>Comb_Maq_2_2010</v>
      </c>
      <c r="N536" s="212" t="str">
        <f t="shared" ref="N536:O536" si="53">"Comb_Maq_"&amp;N535&amp;"_"&amp;N533</f>
        <v>Comb_Maq_3_2010</v>
      </c>
      <c r="O536" s="212" t="str">
        <f t="shared" si="53"/>
        <v>Comb_Maq_1_2011</v>
      </c>
      <c r="P536" s="212" t="str">
        <f t="shared" ref="P536" si="54">"Comb_Maq_"&amp;P535&amp;"_"&amp;P533</f>
        <v>Comb_Maq_2_2011</v>
      </c>
      <c r="Q536" s="212" t="str">
        <f t="shared" ref="Q536:R536" si="55">"Comb_Maq_"&amp;Q535&amp;"_"&amp;Q533</f>
        <v>Comb_Maq_3_2011</v>
      </c>
      <c r="R536" s="212" t="str">
        <f t="shared" si="55"/>
        <v>Comb_Maq_1_2012</v>
      </c>
      <c r="S536" s="212" t="str">
        <f t="shared" ref="S536" si="56">"Comb_Maq_"&amp;S535&amp;"_"&amp;S533</f>
        <v>Comb_Maq_2_2012</v>
      </c>
      <c r="T536" s="212" t="str">
        <f t="shared" ref="T536:U536" si="57">"Comb_Maq_"&amp;T535&amp;"_"&amp;T533</f>
        <v>Comb_Maq_3_2012</v>
      </c>
      <c r="U536" s="212" t="str">
        <f t="shared" si="57"/>
        <v>Comb_Maq_1_2013</v>
      </c>
      <c r="V536" s="212" t="str">
        <f t="shared" ref="V536" si="58">"Comb_Maq_"&amp;V535&amp;"_"&amp;V533</f>
        <v>Comb_Maq_2_2013</v>
      </c>
      <c r="W536" s="212" t="str">
        <f t="shared" ref="W536:X536" si="59">"Comb_Maq_"&amp;W535&amp;"_"&amp;W533</f>
        <v>Comb_Maq_3_2013</v>
      </c>
      <c r="X536" s="212" t="str">
        <f t="shared" si="59"/>
        <v>Comb_Maq_1_2014</v>
      </c>
      <c r="Y536" s="212" t="str">
        <f t="shared" ref="Y536" si="60">"Comb_Maq_"&amp;Y535&amp;"_"&amp;Y533</f>
        <v>Comb_Maq_2_2014</v>
      </c>
      <c r="Z536" s="212" t="str">
        <f t="shared" ref="Z536:AA536" si="61">"Comb_Maq_"&amp;Z535&amp;"_"&amp;Z533</f>
        <v>Comb_Maq_3_2014</v>
      </c>
      <c r="AA536" s="212" t="str">
        <f t="shared" si="61"/>
        <v>Comb_Maq_1_2015</v>
      </c>
      <c r="AB536" s="212" t="str">
        <f t="shared" ref="AB536" si="62">"Comb_Maq_"&amp;AB535&amp;"_"&amp;AB533</f>
        <v>Comb_Maq_2_2015</v>
      </c>
      <c r="AC536" s="212" t="str">
        <f t="shared" ref="AC536:AD536" si="63">"Comb_Maq_"&amp;AC535&amp;"_"&amp;AC533</f>
        <v>Comb_Maq_3_2015</v>
      </c>
      <c r="AD536" s="212" t="str">
        <f t="shared" si="63"/>
        <v>Comb_Maq_1_2016</v>
      </c>
      <c r="AE536" s="212" t="str">
        <f t="shared" ref="AE536" si="64">"Comb_Maq_"&amp;AE535&amp;"_"&amp;AE533</f>
        <v>Comb_Maq_2_2016</v>
      </c>
      <c r="AF536" s="212" t="str">
        <f t="shared" ref="AF536:AG536" si="65">"Comb_Maq_"&amp;AF535&amp;"_"&amp;AF533</f>
        <v>Comb_Maq_3_2016</v>
      </c>
      <c r="AG536" s="212" t="str">
        <f t="shared" si="65"/>
        <v>Comb_Maq_1_2017</v>
      </c>
      <c r="AH536" s="212" t="str">
        <f t="shared" ref="AH536" si="66">"Comb_Maq_"&amp;AH535&amp;"_"&amp;AH533</f>
        <v>Comb_Maq_2_2017</v>
      </c>
      <c r="AI536" s="212" t="str">
        <f t="shared" ref="AI536:AJ536" si="67">"Comb_Maq_"&amp;AI535&amp;"_"&amp;AI533</f>
        <v>Comb_Maq_3_2017</v>
      </c>
      <c r="AJ536" s="212" t="str">
        <f t="shared" si="67"/>
        <v>Comb_Maq_1_2018</v>
      </c>
      <c r="AK536" s="212" t="str">
        <f t="shared" ref="AK536" si="68">"Comb_Maq_"&amp;AK535&amp;"_"&amp;AK533</f>
        <v>Comb_Maq_2_2018</v>
      </c>
      <c r="AL536" s="212" t="str">
        <f t="shared" ref="AL536:AM536" si="69">"Comb_Maq_"&amp;AL535&amp;"_"&amp;AL533</f>
        <v>Comb_Maq_3_2018</v>
      </c>
      <c r="AM536" s="212" t="str">
        <f t="shared" si="69"/>
        <v>Comb_Maq_1_2019</v>
      </c>
      <c r="AN536" s="212" t="str">
        <f t="shared" ref="AN536" si="70">"Comb_Maq_"&amp;AN535&amp;"_"&amp;AN533</f>
        <v>Comb_Maq_2_2019</v>
      </c>
      <c r="AO536" s="212" t="str">
        <f t="shared" ref="AO536:AP536" si="71">"Comb_Maq_"&amp;AO535&amp;"_"&amp;AO533</f>
        <v>Comb_Maq_3_2019</v>
      </c>
      <c r="AP536" s="212" t="str">
        <f t="shared" si="71"/>
        <v>Comb_Maq_1_2020</v>
      </c>
      <c r="AQ536" s="212" t="str">
        <f t="shared" ref="AQ536" si="72">"Comb_Maq_"&amp;AQ535&amp;"_"&amp;AQ533</f>
        <v>Comb_Maq_2_2020</v>
      </c>
      <c r="AR536" s="212" t="str">
        <f t="shared" ref="AR536" si="73">"Comb_Maq_"&amp;AR535&amp;"_"&amp;AR533</f>
        <v>Comb_Maq_3_2020</v>
      </c>
      <c r="AS536" s="212" t="str">
        <f>"Comb_Maq_"&amp;AS535&amp;"_"&amp;AS533</f>
        <v>Comb_Maq_1_2021</v>
      </c>
      <c r="AT536" s="212" t="str">
        <f t="shared" ref="AT536" si="74">"Comb_Maq_"&amp;AT535&amp;"_"&amp;AT533</f>
        <v>Comb_Maq_2_2021</v>
      </c>
      <c r="AU536" s="212" t="str">
        <f t="shared" ref="AU536" si="75">"Comb_Maq_"&amp;AU535&amp;"_"&amp;AU533</f>
        <v>Comb_Maq_3_2021</v>
      </c>
      <c r="AV536" s="212" t="str">
        <f>"Comb_Maq_"&amp;AV535&amp;"_"&amp;AV533</f>
        <v>Comb_Maq_1_2022</v>
      </c>
      <c r="AW536" s="212" t="str">
        <f t="shared" ref="AW536:AX536" si="76">"Comb_Maq_"&amp;AW535&amp;"_"&amp;AW533</f>
        <v>Comb_Maq_2_2022</v>
      </c>
      <c r="AX536" s="212" t="str">
        <f t="shared" si="76"/>
        <v>Comb_Maq_3_2022</v>
      </c>
    </row>
    <row r="537" spans="1:50" ht="18" customHeight="1" x14ac:dyDescent="0.25">
      <c r="A537" s="106"/>
      <c r="C537" s="97" t="s">
        <v>517</v>
      </c>
      <c r="D537" s="97" t="s">
        <v>517</v>
      </c>
      <c r="E537" s="97" t="s">
        <v>517</v>
      </c>
      <c r="F537" s="97" t="s">
        <v>517</v>
      </c>
      <c r="G537" s="97" t="s">
        <v>517</v>
      </c>
      <c r="H537" s="97" t="s">
        <v>517</v>
      </c>
      <c r="I537" s="97" t="s">
        <v>517</v>
      </c>
      <c r="J537" s="97" t="s">
        <v>517</v>
      </c>
      <c r="K537" s="97" t="s">
        <v>517</v>
      </c>
      <c r="L537" s="97" t="s">
        <v>517</v>
      </c>
      <c r="M537" s="97" t="s">
        <v>517</v>
      </c>
      <c r="N537" s="97" t="s">
        <v>517</v>
      </c>
      <c r="O537" s="97" t="s">
        <v>517</v>
      </c>
      <c r="P537" s="97" t="s">
        <v>517</v>
      </c>
      <c r="Q537" s="97" t="s">
        <v>517</v>
      </c>
      <c r="R537" s="97" t="s">
        <v>517</v>
      </c>
      <c r="S537" s="97" t="s">
        <v>517</v>
      </c>
      <c r="T537" s="97" t="s">
        <v>517</v>
      </c>
      <c r="U537" s="97" t="s">
        <v>517</v>
      </c>
      <c r="V537" s="97" t="s">
        <v>517</v>
      </c>
      <c r="W537" s="97" t="s">
        <v>517</v>
      </c>
      <c r="X537" s="97" t="s">
        <v>517</v>
      </c>
      <c r="Y537" s="97" t="s">
        <v>517</v>
      </c>
      <c r="Z537" s="97" t="s">
        <v>517</v>
      </c>
      <c r="AA537" s="97" t="s">
        <v>517</v>
      </c>
      <c r="AB537" s="97" t="s">
        <v>517</v>
      </c>
      <c r="AC537" s="97" t="s">
        <v>517</v>
      </c>
      <c r="AD537" s="97" t="s">
        <v>517</v>
      </c>
      <c r="AE537" s="97" t="s">
        <v>517</v>
      </c>
      <c r="AF537" s="97" t="s">
        <v>517</v>
      </c>
      <c r="AG537" s="97" t="s">
        <v>517</v>
      </c>
      <c r="AH537" s="97" t="s">
        <v>517</v>
      </c>
      <c r="AI537" s="97" t="s">
        <v>517</v>
      </c>
      <c r="AJ537" s="97" t="s">
        <v>517</v>
      </c>
      <c r="AK537" s="97" t="s">
        <v>517</v>
      </c>
      <c r="AL537" s="97" t="s">
        <v>517</v>
      </c>
      <c r="AM537" s="358" t="s">
        <v>517</v>
      </c>
      <c r="AN537" s="26" t="s">
        <v>517</v>
      </c>
      <c r="AO537" s="96" t="s">
        <v>517</v>
      </c>
      <c r="AP537" s="358" t="s">
        <v>517</v>
      </c>
      <c r="AQ537" s="26" t="s">
        <v>517</v>
      </c>
      <c r="AR537" s="96" t="s">
        <v>517</v>
      </c>
      <c r="AS537" s="358" t="s">
        <v>517</v>
      </c>
      <c r="AT537" s="26" t="s">
        <v>517</v>
      </c>
      <c r="AU537" s="96" t="s">
        <v>517</v>
      </c>
      <c r="AV537" s="358" t="s">
        <v>517</v>
      </c>
      <c r="AW537" s="26" t="s">
        <v>517</v>
      </c>
      <c r="AX537" s="96" t="s">
        <v>517</v>
      </c>
    </row>
    <row r="538" spans="1:50" ht="18" customHeight="1" x14ac:dyDescent="0.25">
      <c r="A538" s="106"/>
      <c r="C538" s="97" t="s">
        <v>696</v>
      </c>
      <c r="D538" s="97" t="s">
        <v>696</v>
      </c>
      <c r="E538" s="97" t="s">
        <v>696</v>
      </c>
      <c r="F538" s="97" t="s">
        <v>696</v>
      </c>
      <c r="G538" s="97" t="s">
        <v>696</v>
      </c>
      <c r="H538" s="97" t="s">
        <v>696</v>
      </c>
      <c r="I538" s="97" t="s">
        <v>696</v>
      </c>
      <c r="J538" s="97" t="s">
        <v>696</v>
      </c>
      <c r="K538" s="97" t="s">
        <v>696</v>
      </c>
      <c r="L538" s="97" t="s">
        <v>696</v>
      </c>
      <c r="M538" s="97" t="s">
        <v>696</v>
      </c>
      <c r="N538" s="97" t="s">
        <v>696</v>
      </c>
      <c r="O538" s="97" t="s">
        <v>696</v>
      </c>
      <c r="P538" s="97" t="s">
        <v>696</v>
      </c>
      <c r="Q538" s="97" t="s">
        <v>696</v>
      </c>
      <c r="R538" s="97" t="s">
        <v>696</v>
      </c>
      <c r="S538" s="97" t="s">
        <v>696</v>
      </c>
      <c r="T538" s="97" t="s">
        <v>696</v>
      </c>
      <c r="U538" s="97" t="s">
        <v>696</v>
      </c>
      <c r="V538" s="97" t="s">
        <v>696</v>
      </c>
      <c r="W538" s="97" t="s">
        <v>696</v>
      </c>
      <c r="X538" s="97" t="s">
        <v>696</v>
      </c>
      <c r="Y538" s="97" t="s">
        <v>696</v>
      </c>
      <c r="Z538" s="97" t="s">
        <v>696</v>
      </c>
      <c r="AA538" s="97" t="s">
        <v>696</v>
      </c>
      <c r="AB538" s="97" t="s">
        <v>696</v>
      </c>
      <c r="AC538" s="97" t="s">
        <v>696</v>
      </c>
      <c r="AD538" s="97" t="s">
        <v>696</v>
      </c>
      <c r="AE538" s="97" t="s">
        <v>696</v>
      </c>
      <c r="AF538" s="97" t="s">
        <v>696</v>
      </c>
      <c r="AG538" s="97" t="s">
        <v>696</v>
      </c>
      <c r="AH538" s="97" t="s">
        <v>696</v>
      </c>
      <c r="AI538" s="97" t="s">
        <v>696</v>
      </c>
      <c r="AJ538" s="97" t="s">
        <v>696</v>
      </c>
      <c r="AK538" s="97" t="s">
        <v>696</v>
      </c>
      <c r="AL538" s="97" t="s">
        <v>696</v>
      </c>
      <c r="AM538" s="98" t="s">
        <v>353</v>
      </c>
      <c r="AN538" s="98" t="s">
        <v>353</v>
      </c>
      <c r="AO538" s="32" t="s">
        <v>353</v>
      </c>
      <c r="AP538" s="98" t="s">
        <v>353</v>
      </c>
      <c r="AQ538" s="98" t="s">
        <v>353</v>
      </c>
      <c r="AR538" s="32" t="s">
        <v>353</v>
      </c>
      <c r="AS538" s="98" t="s">
        <v>353</v>
      </c>
      <c r="AT538" s="98" t="s">
        <v>353</v>
      </c>
      <c r="AU538" s="32" t="s">
        <v>353</v>
      </c>
      <c r="AV538" s="98" t="s">
        <v>353</v>
      </c>
      <c r="AW538" s="98" t="s">
        <v>353</v>
      </c>
      <c r="AX538" s="32" t="s">
        <v>353</v>
      </c>
    </row>
    <row r="539" spans="1:50" ht="18" customHeight="1" x14ac:dyDescent="0.25">
      <c r="A539" s="106"/>
      <c r="C539" s="37" t="s">
        <v>643</v>
      </c>
      <c r="D539" s="97" t="s">
        <v>309</v>
      </c>
      <c r="E539" s="97" t="s">
        <v>309</v>
      </c>
      <c r="F539" s="37" t="s">
        <v>643</v>
      </c>
      <c r="G539" s="97" t="s">
        <v>309</v>
      </c>
      <c r="H539" s="97" t="s">
        <v>309</v>
      </c>
      <c r="I539" s="37" t="s">
        <v>643</v>
      </c>
      <c r="J539" s="97" t="s">
        <v>309</v>
      </c>
      <c r="K539" s="97" t="s">
        <v>309</v>
      </c>
      <c r="L539" s="37" t="s">
        <v>643</v>
      </c>
      <c r="M539" s="97" t="s">
        <v>309</v>
      </c>
      <c r="N539" s="97" t="s">
        <v>309</v>
      </c>
      <c r="O539" s="37" t="s">
        <v>643</v>
      </c>
      <c r="P539" s="97" t="s">
        <v>309</v>
      </c>
      <c r="Q539" s="97" t="s">
        <v>309</v>
      </c>
      <c r="R539" s="37" t="s">
        <v>643</v>
      </c>
      <c r="S539" s="97" t="s">
        <v>309</v>
      </c>
      <c r="T539" s="97" t="s">
        <v>309</v>
      </c>
      <c r="U539" s="37" t="s">
        <v>643</v>
      </c>
      <c r="V539" s="97" t="s">
        <v>309</v>
      </c>
      <c r="W539" s="97" t="s">
        <v>309</v>
      </c>
      <c r="X539" s="37" t="s">
        <v>643</v>
      </c>
      <c r="Y539" s="97" t="s">
        <v>309</v>
      </c>
      <c r="Z539" s="97" t="s">
        <v>309</v>
      </c>
      <c r="AA539" s="37" t="s">
        <v>643</v>
      </c>
      <c r="AB539" s="97" t="s">
        <v>309</v>
      </c>
      <c r="AC539" s="97" t="s">
        <v>309</v>
      </c>
      <c r="AD539" s="37" t="s">
        <v>643</v>
      </c>
      <c r="AE539" s="97" t="s">
        <v>309</v>
      </c>
      <c r="AF539" s="97" t="s">
        <v>309</v>
      </c>
      <c r="AG539" s="37" t="s">
        <v>643</v>
      </c>
      <c r="AH539" s="97" t="s">
        <v>309</v>
      </c>
      <c r="AI539" s="97" t="s">
        <v>309</v>
      </c>
      <c r="AJ539" s="37" t="s">
        <v>643</v>
      </c>
      <c r="AK539" s="97" t="s">
        <v>309</v>
      </c>
      <c r="AL539" s="97" t="s">
        <v>309</v>
      </c>
      <c r="AM539" s="98" t="s">
        <v>222</v>
      </c>
      <c r="AN539" s="98" t="s">
        <v>222</v>
      </c>
      <c r="AO539" s="34" t="s">
        <v>222</v>
      </c>
      <c r="AP539" s="98" t="s">
        <v>222</v>
      </c>
      <c r="AQ539" s="98" t="s">
        <v>222</v>
      </c>
      <c r="AR539" s="34" t="s">
        <v>222</v>
      </c>
      <c r="AS539" s="98" t="s">
        <v>222</v>
      </c>
      <c r="AT539" s="98" t="s">
        <v>222</v>
      </c>
      <c r="AU539" s="34" t="s">
        <v>222</v>
      </c>
      <c r="AV539" s="98" t="s">
        <v>222</v>
      </c>
      <c r="AW539" s="98" t="s">
        <v>222</v>
      </c>
      <c r="AX539" s="34" t="s">
        <v>222</v>
      </c>
    </row>
    <row r="540" spans="1:50" ht="18" customHeight="1" x14ac:dyDescent="0.25">
      <c r="A540" s="106"/>
      <c r="B540" s="106"/>
      <c r="C540" s="106"/>
      <c r="D540" s="37" t="s">
        <v>643</v>
      </c>
      <c r="E540" s="37" t="s">
        <v>643</v>
      </c>
      <c r="F540" s="106"/>
      <c r="G540" s="37" t="s">
        <v>643</v>
      </c>
      <c r="H540" s="37" t="s">
        <v>643</v>
      </c>
      <c r="I540" s="106"/>
      <c r="J540" s="37" t="s">
        <v>643</v>
      </c>
      <c r="K540" s="37" t="s">
        <v>643</v>
      </c>
      <c r="L540" s="106"/>
      <c r="M540" s="37" t="s">
        <v>643</v>
      </c>
      <c r="N540" s="37" t="s">
        <v>643</v>
      </c>
      <c r="O540" s="106"/>
      <c r="P540" s="37" t="s">
        <v>643</v>
      </c>
      <c r="Q540" s="37" t="s">
        <v>643</v>
      </c>
      <c r="R540" s="106"/>
      <c r="S540" s="37" t="s">
        <v>643</v>
      </c>
      <c r="T540" s="37" t="s">
        <v>643</v>
      </c>
      <c r="U540" s="106"/>
      <c r="V540" s="37" t="s">
        <v>643</v>
      </c>
      <c r="W540" s="37" t="s">
        <v>643</v>
      </c>
      <c r="X540" s="106"/>
      <c r="Y540" s="37" t="s">
        <v>643</v>
      </c>
      <c r="Z540" s="37" t="s">
        <v>643</v>
      </c>
      <c r="AA540" s="106"/>
      <c r="AB540" s="37" t="s">
        <v>643</v>
      </c>
      <c r="AC540" s="37" t="s">
        <v>643</v>
      </c>
      <c r="AD540" s="106"/>
      <c r="AE540" s="37" t="s">
        <v>643</v>
      </c>
      <c r="AF540" s="37" t="s">
        <v>643</v>
      </c>
      <c r="AG540" s="106"/>
      <c r="AH540" s="37" t="s">
        <v>643</v>
      </c>
      <c r="AI540" s="37" t="s">
        <v>643</v>
      </c>
      <c r="AJ540" s="106"/>
      <c r="AK540" s="37" t="s">
        <v>643</v>
      </c>
      <c r="AL540" s="37" t="s">
        <v>643</v>
      </c>
      <c r="AM540" s="98" t="s">
        <v>494</v>
      </c>
      <c r="AN540" s="98" t="s">
        <v>494</v>
      </c>
      <c r="AO540" s="34" t="s">
        <v>494</v>
      </c>
      <c r="AP540" s="98" t="s">
        <v>494</v>
      </c>
      <c r="AQ540" s="98" t="s">
        <v>494</v>
      </c>
      <c r="AR540" s="34" t="s">
        <v>494</v>
      </c>
      <c r="AS540" s="98" t="s">
        <v>494</v>
      </c>
      <c r="AT540" s="98" t="s">
        <v>494</v>
      </c>
      <c r="AU540" s="34" t="s">
        <v>494</v>
      </c>
      <c r="AV540" s="98" t="s">
        <v>494</v>
      </c>
      <c r="AW540" s="98" t="s">
        <v>494</v>
      </c>
      <c r="AX540" s="34" t="s">
        <v>494</v>
      </c>
    </row>
    <row r="541" spans="1:50" ht="18" customHeight="1" x14ac:dyDescent="0.25">
      <c r="A541" s="106"/>
      <c r="B541" s="121"/>
      <c r="I541" s="93"/>
      <c r="J541" s="93"/>
      <c r="K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L541" s="93"/>
      <c r="AM541" s="98" t="s">
        <v>495</v>
      </c>
      <c r="AN541" s="98" t="s">
        <v>495</v>
      </c>
      <c r="AO541" s="98" t="s">
        <v>495</v>
      </c>
      <c r="AP541" s="98" t="s">
        <v>495</v>
      </c>
      <c r="AQ541" s="98" t="s">
        <v>495</v>
      </c>
      <c r="AR541" s="98" t="s">
        <v>495</v>
      </c>
      <c r="AS541" s="98" t="s">
        <v>495</v>
      </c>
      <c r="AT541" s="98" t="s">
        <v>495</v>
      </c>
      <c r="AU541" s="98" t="s">
        <v>495</v>
      </c>
      <c r="AV541" s="98" t="s">
        <v>495</v>
      </c>
      <c r="AW541" s="98" t="s">
        <v>495</v>
      </c>
      <c r="AX541" s="98" t="s">
        <v>495</v>
      </c>
    </row>
    <row r="542" spans="1:50" ht="18" customHeight="1" x14ac:dyDescent="0.25">
      <c r="A542" s="106"/>
      <c r="B542" s="121"/>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364" t="s">
        <v>496</v>
      </c>
      <c r="AN542" s="98" t="s">
        <v>496</v>
      </c>
      <c r="AO542" s="98" t="s">
        <v>496</v>
      </c>
      <c r="AP542" s="364" t="s">
        <v>496</v>
      </c>
      <c r="AQ542" s="98" t="s">
        <v>496</v>
      </c>
      <c r="AR542" s="98" t="s">
        <v>496</v>
      </c>
      <c r="AS542" s="364" t="s">
        <v>496</v>
      </c>
      <c r="AT542" s="98" t="s">
        <v>496</v>
      </c>
      <c r="AU542" s="98" t="s">
        <v>496</v>
      </c>
      <c r="AV542" s="364" t="s">
        <v>496</v>
      </c>
      <c r="AW542" s="98" t="s">
        <v>496</v>
      </c>
      <c r="AX542" s="98" t="s">
        <v>496</v>
      </c>
    </row>
    <row r="543" spans="1:50" ht="18" customHeight="1" x14ac:dyDescent="0.25">
      <c r="A543" s="106"/>
      <c r="B543" s="121"/>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37" t="s">
        <v>643</v>
      </c>
      <c r="AN543" s="363" t="s">
        <v>493</v>
      </c>
      <c r="AO543" s="98" t="s">
        <v>493</v>
      </c>
      <c r="AP543" s="37" t="s">
        <v>643</v>
      </c>
      <c r="AQ543" s="363" t="s">
        <v>493</v>
      </c>
      <c r="AR543" s="98" t="s">
        <v>493</v>
      </c>
      <c r="AS543" s="37" t="s">
        <v>643</v>
      </c>
      <c r="AT543" s="363" t="s">
        <v>493</v>
      </c>
      <c r="AU543" s="98" t="s">
        <v>493</v>
      </c>
      <c r="AV543" s="37" t="s">
        <v>643</v>
      </c>
      <c r="AW543" s="363" t="s">
        <v>493</v>
      </c>
      <c r="AX543" s="98" t="s">
        <v>493</v>
      </c>
    </row>
    <row r="544" spans="1:50" ht="18" customHeight="1" x14ac:dyDescent="0.25">
      <c r="A544" s="106"/>
      <c r="B544" s="121"/>
      <c r="C544" s="12"/>
      <c r="D544" s="12"/>
      <c r="E544" s="12"/>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93"/>
      <c r="AN544" s="32" t="s">
        <v>11</v>
      </c>
      <c r="AO544" s="98" t="s">
        <v>11</v>
      </c>
      <c r="AP544" s="93"/>
      <c r="AQ544" s="32" t="s">
        <v>11</v>
      </c>
      <c r="AR544" s="98" t="s">
        <v>11</v>
      </c>
      <c r="AS544" s="93"/>
      <c r="AT544" s="32" t="s">
        <v>11</v>
      </c>
      <c r="AU544" s="98" t="s">
        <v>11</v>
      </c>
      <c r="AV544" s="93"/>
      <c r="AW544" s="32" t="s">
        <v>11</v>
      </c>
      <c r="AX544" s="98" t="s">
        <v>11</v>
      </c>
    </row>
    <row r="545" spans="1:61" ht="18" customHeight="1" x14ac:dyDescent="0.25">
      <c r="A545" s="106"/>
      <c r="B545" s="121"/>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93"/>
      <c r="AN545" s="34" t="s">
        <v>12</v>
      </c>
      <c r="AO545" s="98" t="s">
        <v>12</v>
      </c>
      <c r="AP545" s="93"/>
      <c r="AQ545" s="34" t="s">
        <v>12</v>
      </c>
      <c r="AR545" s="98" t="s">
        <v>12</v>
      </c>
      <c r="AS545" s="93"/>
      <c r="AT545" s="34" t="s">
        <v>12</v>
      </c>
      <c r="AU545" s="98" t="s">
        <v>12</v>
      </c>
      <c r="AV545" s="93"/>
      <c r="AW545" s="34" t="s">
        <v>12</v>
      </c>
      <c r="AX545" s="98" t="s">
        <v>12</v>
      </c>
    </row>
    <row r="546" spans="1:61" ht="18" customHeight="1" x14ac:dyDescent="0.25">
      <c r="A546" s="106"/>
      <c r="B546" s="121"/>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93"/>
      <c r="AN546" s="137" t="s">
        <v>518</v>
      </c>
      <c r="AO546" s="364" t="s">
        <v>518</v>
      </c>
      <c r="AP546" s="93"/>
      <c r="AQ546" s="137" t="s">
        <v>518</v>
      </c>
      <c r="AR546" s="364" t="s">
        <v>518</v>
      </c>
      <c r="AS546" s="93"/>
      <c r="AT546" s="137" t="s">
        <v>518</v>
      </c>
      <c r="AU546" s="364" t="s">
        <v>518</v>
      </c>
      <c r="AV546" s="93"/>
      <c r="AW546" s="137" t="s">
        <v>518</v>
      </c>
      <c r="AX546" s="364" t="s">
        <v>518</v>
      </c>
    </row>
    <row r="547" spans="1:61" ht="18" customHeight="1" x14ac:dyDescent="0.25">
      <c r="A547" s="106"/>
      <c r="B547" s="121"/>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N547" s="37" t="s">
        <v>643</v>
      </c>
      <c r="AO547" s="37" t="s">
        <v>643</v>
      </c>
      <c r="AQ547" s="37" t="s">
        <v>643</v>
      </c>
      <c r="AR547" s="37" t="s">
        <v>643</v>
      </c>
      <c r="AT547" s="37" t="s">
        <v>643</v>
      </c>
      <c r="AU547" s="37" t="s">
        <v>643</v>
      </c>
      <c r="AW547" s="37" t="s">
        <v>643</v>
      </c>
      <c r="AX547" s="37" t="s">
        <v>643</v>
      </c>
      <c r="BB547" s="102"/>
      <c r="BC547" s="38"/>
      <c r="BG547" s="38"/>
      <c r="BH547" s="38"/>
      <c r="BI547" s="102"/>
    </row>
    <row r="548" spans="1:61" s="27" customFormat="1" ht="18" customHeight="1" x14ac:dyDescent="0.25">
      <c r="A548" s="17"/>
      <c r="B548" s="120" t="s">
        <v>764</v>
      </c>
      <c r="C548" s="17"/>
      <c r="D548" s="17"/>
      <c r="E548" s="17"/>
      <c r="J548" s="43"/>
      <c r="K548" s="43"/>
    </row>
    <row r="549" spans="1:61" x14ac:dyDescent="0.25">
      <c r="A549" s="25"/>
      <c r="B549" s="25"/>
      <c r="C549" s="25"/>
      <c r="D549" s="27"/>
      <c r="E549" s="27"/>
      <c r="F549" s="27"/>
      <c r="G549" s="27"/>
      <c r="H549" s="27"/>
      <c r="I549" s="40"/>
      <c r="J549" s="41"/>
      <c r="K549" s="41"/>
      <c r="L549" s="41"/>
      <c r="M549" s="41"/>
      <c r="N549" s="41"/>
      <c r="O549" s="41"/>
      <c r="P549" s="40"/>
      <c r="Q549" s="40"/>
      <c r="R549" s="40"/>
      <c r="W549" s="27"/>
      <c r="X549" s="27"/>
      <c r="Y549" s="27"/>
      <c r="Z549" s="27"/>
      <c r="AA549" s="27"/>
      <c r="AB549" s="27"/>
      <c r="AC549" s="27"/>
      <c r="AD549" s="27"/>
      <c r="AE549" s="27"/>
      <c r="AF549" s="27"/>
      <c r="AH549" s="27"/>
      <c r="AI549" s="27"/>
      <c r="AJ549" s="27"/>
      <c r="AK549" s="27"/>
      <c r="AL549" s="27"/>
      <c r="AM549" s="27"/>
      <c r="AN549" s="27"/>
      <c r="AO549" s="27"/>
      <c r="AP549" s="27"/>
    </row>
    <row r="550" spans="1:61" ht="18" customHeight="1" x14ac:dyDescent="0.25">
      <c r="A550" s="17"/>
      <c r="B550" s="27"/>
      <c r="C550" s="1088" t="s">
        <v>852</v>
      </c>
      <c r="D550" s="1088" t="s">
        <v>698</v>
      </c>
      <c r="E550" s="1088" t="s">
        <v>638</v>
      </c>
      <c r="F550" s="1088" t="s">
        <v>639</v>
      </c>
      <c r="G550" s="1090" t="s">
        <v>821</v>
      </c>
      <c r="H550" s="1091"/>
      <c r="I550" s="1092"/>
      <c r="J550" s="1090" t="s">
        <v>822</v>
      </c>
      <c r="K550" s="1091"/>
      <c r="L550" s="1092"/>
      <c r="M550" s="1098" t="s">
        <v>759</v>
      </c>
      <c r="N550" s="1099"/>
      <c r="O550" s="1099"/>
      <c r="P550" s="1100"/>
      <c r="AD550" s="27"/>
      <c r="AE550" s="27"/>
      <c r="AF550" s="27"/>
      <c r="AH550" s="27"/>
      <c r="AI550" s="27"/>
      <c r="AJ550" s="27"/>
      <c r="AK550" s="27"/>
      <c r="AL550" s="27"/>
      <c r="AM550" s="27"/>
      <c r="AN550" s="27"/>
      <c r="AO550" s="27"/>
      <c r="AP550" s="27"/>
      <c r="AQ550" s="27"/>
      <c r="AR550" s="27"/>
      <c r="AS550" s="27"/>
      <c r="AT550" s="27"/>
      <c r="AU550" s="27"/>
      <c r="AV550" s="27"/>
      <c r="AW550" s="27"/>
      <c r="AX550" s="27"/>
      <c r="AY550" s="27"/>
      <c r="AZ550" s="27"/>
      <c r="BA550" s="27"/>
    </row>
    <row r="551" spans="1:61" ht="18" customHeight="1" x14ac:dyDescent="0.25">
      <c r="A551" s="17"/>
      <c r="B551" s="27"/>
      <c r="C551" s="1089"/>
      <c r="D551" s="1089"/>
      <c r="E551" s="1089"/>
      <c r="F551" s="1089"/>
      <c r="G551" s="158" t="s">
        <v>640</v>
      </c>
      <c r="H551" s="158" t="s">
        <v>641</v>
      </c>
      <c r="I551" s="158" t="s">
        <v>642</v>
      </c>
      <c r="J551" s="158" t="s">
        <v>640</v>
      </c>
      <c r="K551" s="158" t="s">
        <v>641</v>
      </c>
      <c r="L551" s="158" t="s">
        <v>642</v>
      </c>
      <c r="M551" s="158" t="s">
        <v>826</v>
      </c>
      <c r="N551" s="158" t="s">
        <v>827</v>
      </c>
      <c r="O551" s="158" t="s">
        <v>828</v>
      </c>
      <c r="P551" s="158" t="s">
        <v>829</v>
      </c>
      <c r="AD551" s="27"/>
      <c r="AE551" s="27"/>
      <c r="AF551" s="27"/>
      <c r="AH551" s="27"/>
      <c r="AI551" s="27"/>
      <c r="AJ551" s="27"/>
      <c r="AK551" s="27"/>
      <c r="AL551" s="27"/>
      <c r="AM551" s="27"/>
      <c r="AN551" s="27"/>
      <c r="AO551" s="27"/>
      <c r="AP551" s="27"/>
      <c r="AQ551" s="27"/>
      <c r="AR551" s="27"/>
      <c r="AS551" s="27"/>
      <c r="AT551" s="27"/>
      <c r="AU551" s="27"/>
      <c r="AV551" s="27"/>
      <c r="AW551" s="27"/>
      <c r="AX551" s="27"/>
      <c r="AY551" s="27"/>
      <c r="AZ551" s="27"/>
      <c r="BA551" s="27"/>
    </row>
    <row r="552" spans="1:61" ht="18" customHeight="1" x14ac:dyDescent="0.25">
      <c r="C552" s="189" t="s">
        <v>230</v>
      </c>
      <c r="D552" s="189"/>
      <c r="E552" s="189"/>
      <c r="F552" s="189"/>
      <c r="G552" s="189"/>
      <c r="H552" s="189"/>
      <c r="I552" s="189"/>
      <c r="J552" s="189"/>
      <c r="K552" s="189"/>
      <c r="L552" s="189"/>
      <c r="M552" s="189"/>
      <c r="N552" s="189"/>
      <c r="O552" s="189"/>
      <c r="P552" s="189" t="s">
        <v>229</v>
      </c>
    </row>
    <row r="553" spans="1:61" ht="18" customHeight="1" x14ac:dyDescent="0.25">
      <c r="A553" s="17"/>
      <c r="B553" s="27"/>
      <c r="C553" s="70" t="str">
        <f>IF(ISTEXT('4. Vehículos y maquinaria'!E136),'4. Vehículos y maquinaria'!E136,"")</f>
        <v/>
      </c>
      <c r="D553" s="70">
        <f>'4. Vehículos y maquinaria'!F136</f>
        <v>0</v>
      </c>
      <c r="E553" s="70">
        <f>'4. Vehículos y maquinaria'!G136</f>
        <v>0</v>
      </c>
      <c r="F553" s="71">
        <f>'4. Vehículos y maquinaria'!H136</f>
        <v>0</v>
      </c>
      <c r="G553" s="71" t="str">
        <f t="shared" ref="G553:I563" si="77">IF($E553="Otro (ud)","-",IFERROR(INDEX($F$485:$BA$515,MATCH($E553&amp;$D553,$E$485:$E$515,0),MATCH($D$8&amp;G$551,$F$484:$BA$484,0)),""))</f>
        <v/>
      </c>
      <c r="H553" s="71" t="str">
        <f t="shared" si="77"/>
        <v/>
      </c>
      <c r="I553" s="71" t="str">
        <f t="shared" si="77"/>
        <v/>
      </c>
      <c r="J553" s="71">
        <f>'4. Vehículos y maquinaria'!L136</f>
        <v>0</v>
      </c>
      <c r="K553" s="71">
        <f>'4. Vehículos y maquinaria'!M136</f>
        <v>0</v>
      </c>
      <c r="L553" s="71">
        <f>'4. Vehículos y maquinaria'!N136</f>
        <v>0</v>
      </c>
      <c r="M553" s="198" t="str">
        <f>IFERROR(IF($E553="Otro (ud)",$F553*$J553,$F553*$G553),"")</f>
        <v/>
      </c>
      <c r="N553" s="198" t="str">
        <f>IFERROR(IF($E553="Otro (ud)",$F553*$K553,$F553*$H553),"")</f>
        <v/>
      </c>
      <c r="O553" s="198" t="str">
        <f>IFERROR(IF($E553="Otro (ud)",$F553*$L553,$F553*$I553),"")</f>
        <v/>
      </c>
      <c r="P553" s="199" t="str">
        <f>IFERROR($M553+$N553*$H$13/1000+$O553*$H$14/1000,"")</f>
        <v/>
      </c>
      <c r="AD553" s="27"/>
      <c r="AE553" s="27"/>
      <c r="AF553" s="27"/>
      <c r="AH553" s="27"/>
      <c r="AI553" s="27"/>
      <c r="AJ553" s="27"/>
      <c r="AK553" s="27"/>
      <c r="AL553" s="27"/>
      <c r="AM553" s="27"/>
      <c r="AN553" s="27"/>
      <c r="AO553" s="27"/>
      <c r="AP553" s="27"/>
      <c r="AQ553" s="27"/>
      <c r="AR553" s="27"/>
      <c r="AS553" s="27"/>
      <c r="AT553" s="27"/>
      <c r="AU553" s="27"/>
      <c r="AV553" s="27"/>
      <c r="AW553" s="27"/>
      <c r="AX553" s="27"/>
      <c r="AY553" s="27"/>
      <c r="AZ553" s="27"/>
      <c r="BA553" s="27"/>
    </row>
    <row r="554" spans="1:61" ht="18" customHeight="1" x14ac:dyDescent="0.25">
      <c r="A554" s="17"/>
      <c r="B554" s="27"/>
      <c r="C554" s="70" t="str">
        <f>IF(ISTEXT('4. Vehículos y maquinaria'!E137),'4. Vehículos y maquinaria'!E137,"")</f>
        <v/>
      </c>
      <c r="D554" s="70">
        <f>'4. Vehículos y maquinaria'!F137</f>
        <v>0</v>
      </c>
      <c r="E554" s="70">
        <f>'4. Vehículos y maquinaria'!G137</f>
        <v>0</v>
      </c>
      <c r="F554" s="71">
        <f>'4. Vehículos y maquinaria'!H137</f>
        <v>0</v>
      </c>
      <c r="G554" s="71" t="str">
        <f t="shared" si="77"/>
        <v/>
      </c>
      <c r="H554" s="71" t="str">
        <f t="shared" si="77"/>
        <v/>
      </c>
      <c r="I554" s="71" t="str">
        <f t="shared" si="77"/>
        <v/>
      </c>
      <c r="J554" s="71">
        <f>'4. Vehículos y maquinaria'!L137</f>
        <v>0</v>
      </c>
      <c r="K554" s="71">
        <f>'4. Vehículos y maquinaria'!M137</f>
        <v>0</v>
      </c>
      <c r="L554" s="71">
        <f>'4. Vehículos y maquinaria'!N137</f>
        <v>0</v>
      </c>
      <c r="M554" s="198" t="str">
        <f>IFERROR(IF($E554="Otro (ud)",$F554*$J554,$F554*$G554),"")</f>
        <v/>
      </c>
      <c r="N554" s="198" t="str">
        <f t="shared" ref="N554:N563" si="78">IFERROR(IF($E554="Otro (ud)",$F554*$K554,$F554*$H554),"")</f>
        <v/>
      </c>
      <c r="O554" s="198" t="str">
        <f t="shared" ref="O554:O563" si="79">IFERROR(IF($E554="Otro (ud)",$F554*$L554,$F554*$I554),"")</f>
        <v/>
      </c>
      <c r="P554" s="199" t="str">
        <f>IFERROR($M554+$N554*$H$13/1000+$O554*$H$14/1000,"")</f>
        <v/>
      </c>
      <c r="AD554" s="27"/>
      <c r="AE554" s="27"/>
      <c r="AF554" s="27"/>
      <c r="AH554" s="27"/>
      <c r="AI554" s="27"/>
      <c r="AJ554" s="27"/>
      <c r="AK554" s="27"/>
      <c r="AL554" s="27"/>
      <c r="AM554" s="27"/>
      <c r="AN554" s="27"/>
      <c r="AO554" s="27"/>
      <c r="AP554" s="27"/>
      <c r="AQ554" s="27"/>
      <c r="AR554" s="27"/>
      <c r="AS554" s="27"/>
      <c r="AT554" s="27"/>
      <c r="AU554" s="27"/>
      <c r="AV554" s="27"/>
      <c r="AW554" s="27"/>
      <c r="AX554" s="27"/>
      <c r="AY554" s="27"/>
      <c r="AZ554" s="27"/>
      <c r="BA554" s="27"/>
    </row>
    <row r="555" spans="1:61" ht="18" customHeight="1" x14ac:dyDescent="0.25">
      <c r="A555" s="17"/>
      <c r="B555" s="27"/>
      <c r="C555" s="70" t="str">
        <f>IF(ISTEXT('4. Vehículos y maquinaria'!E138),'4. Vehículos y maquinaria'!E138,"")</f>
        <v/>
      </c>
      <c r="D555" s="70">
        <f>'4. Vehículos y maquinaria'!F138</f>
        <v>0</v>
      </c>
      <c r="E555" s="70">
        <f>'4. Vehículos y maquinaria'!G138</f>
        <v>0</v>
      </c>
      <c r="F555" s="71">
        <f>'4. Vehículos y maquinaria'!H138</f>
        <v>0</v>
      </c>
      <c r="G555" s="71" t="str">
        <f t="shared" si="77"/>
        <v/>
      </c>
      <c r="H555" s="71" t="str">
        <f t="shared" si="77"/>
        <v/>
      </c>
      <c r="I555" s="71" t="str">
        <f t="shared" si="77"/>
        <v/>
      </c>
      <c r="J555" s="71">
        <f>'4. Vehículos y maquinaria'!L138</f>
        <v>0</v>
      </c>
      <c r="K555" s="71">
        <f>'4. Vehículos y maquinaria'!M138</f>
        <v>0</v>
      </c>
      <c r="L555" s="71">
        <f>'4. Vehículos y maquinaria'!N138</f>
        <v>0</v>
      </c>
      <c r="M555" s="198" t="str">
        <f t="shared" ref="M555:M563" si="80">IFERROR(IF($E555="Otro (ud)",$F555*$J555,$F555*$G555),"")</f>
        <v/>
      </c>
      <c r="N555" s="198" t="str">
        <f t="shared" si="78"/>
        <v/>
      </c>
      <c r="O555" s="198" t="str">
        <f t="shared" si="79"/>
        <v/>
      </c>
      <c r="P555" s="199" t="str">
        <f>IFERROR($M555+$N555*$H$13/1000+$O555*$H$14/1000,"")</f>
        <v/>
      </c>
      <c r="AD555" s="27"/>
      <c r="AE555" s="27"/>
      <c r="AF555" s="27"/>
      <c r="AH555" s="27"/>
      <c r="AI555" s="27"/>
      <c r="AJ555" s="27"/>
      <c r="AK555" s="27"/>
      <c r="AL555" s="27"/>
      <c r="AM555" s="27"/>
      <c r="AN555" s="27"/>
      <c r="AO555" s="27"/>
      <c r="AP555" s="27"/>
      <c r="AQ555" s="27"/>
      <c r="AR555" s="27"/>
      <c r="AS555" s="27"/>
      <c r="AT555" s="27"/>
      <c r="AU555" s="27"/>
      <c r="AV555" s="27"/>
      <c r="AW555" s="27"/>
      <c r="AX555" s="27"/>
      <c r="AY555" s="27"/>
      <c r="AZ555" s="27"/>
      <c r="BA555" s="27"/>
    </row>
    <row r="556" spans="1:61" ht="18" customHeight="1" x14ac:dyDescent="0.25">
      <c r="A556" s="17"/>
      <c r="B556" s="27"/>
      <c r="C556" s="70" t="str">
        <f>IF(ISTEXT('4. Vehículos y maquinaria'!E139),'4. Vehículos y maquinaria'!E139,"")</f>
        <v/>
      </c>
      <c r="D556" s="70">
        <f>'4. Vehículos y maquinaria'!F139</f>
        <v>0</v>
      </c>
      <c r="E556" s="70">
        <f>'4. Vehículos y maquinaria'!G139</f>
        <v>0</v>
      </c>
      <c r="F556" s="71">
        <f>'4. Vehículos y maquinaria'!H139</f>
        <v>0</v>
      </c>
      <c r="G556" s="71" t="str">
        <f t="shared" si="77"/>
        <v/>
      </c>
      <c r="H556" s="71" t="str">
        <f t="shared" si="77"/>
        <v/>
      </c>
      <c r="I556" s="71" t="str">
        <f t="shared" si="77"/>
        <v/>
      </c>
      <c r="J556" s="71">
        <f>'4. Vehículos y maquinaria'!L139</f>
        <v>0</v>
      </c>
      <c r="K556" s="71">
        <f>'4. Vehículos y maquinaria'!M139</f>
        <v>0</v>
      </c>
      <c r="L556" s="71">
        <f>'4. Vehículos y maquinaria'!N139</f>
        <v>0</v>
      </c>
      <c r="M556" s="198" t="str">
        <f t="shared" si="80"/>
        <v/>
      </c>
      <c r="N556" s="198" t="str">
        <f t="shared" si="78"/>
        <v/>
      </c>
      <c r="O556" s="198" t="str">
        <f t="shared" si="79"/>
        <v/>
      </c>
      <c r="P556" s="199" t="str">
        <f>IFERROR($M556+$N556*$H$13/1000+$O556*$H$14/1000,"")</f>
        <v/>
      </c>
      <c r="AD556" s="27"/>
      <c r="AE556" s="27"/>
      <c r="AF556" s="27"/>
      <c r="AH556" s="27"/>
      <c r="AI556" s="27"/>
      <c r="AJ556" s="27"/>
      <c r="AK556" s="27"/>
      <c r="AL556" s="27"/>
      <c r="AM556" s="27"/>
      <c r="AN556" s="27"/>
      <c r="AO556" s="27"/>
      <c r="AP556" s="27"/>
      <c r="AQ556" s="27"/>
      <c r="AR556" s="27"/>
      <c r="AS556" s="27"/>
      <c r="AT556" s="27"/>
      <c r="AU556" s="27"/>
      <c r="AV556" s="27"/>
      <c r="AW556" s="27"/>
      <c r="AX556" s="27"/>
      <c r="AY556" s="27"/>
      <c r="AZ556" s="27"/>
      <c r="BA556" s="27"/>
    </row>
    <row r="557" spans="1:61" ht="18" customHeight="1" x14ac:dyDescent="0.25">
      <c r="A557" s="17"/>
      <c r="B557" s="27"/>
      <c r="C557" s="70" t="str">
        <f>IF(ISTEXT('4. Vehículos y maquinaria'!E140),'4. Vehículos y maquinaria'!E140,"")</f>
        <v/>
      </c>
      <c r="D557" s="70">
        <f>'4. Vehículos y maquinaria'!F140</f>
        <v>0</v>
      </c>
      <c r="E557" s="70">
        <f>'4. Vehículos y maquinaria'!G140</f>
        <v>0</v>
      </c>
      <c r="F557" s="71">
        <f>'4. Vehículos y maquinaria'!H140</f>
        <v>0</v>
      </c>
      <c r="G557" s="71" t="str">
        <f t="shared" si="77"/>
        <v/>
      </c>
      <c r="H557" s="71" t="str">
        <f t="shared" si="77"/>
        <v/>
      </c>
      <c r="I557" s="71" t="str">
        <f t="shared" si="77"/>
        <v/>
      </c>
      <c r="J557" s="71">
        <f>'4. Vehículos y maquinaria'!L140</f>
        <v>0</v>
      </c>
      <c r="K557" s="71">
        <f>'4. Vehículos y maquinaria'!M140</f>
        <v>0</v>
      </c>
      <c r="L557" s="71">
        <f>'4. Vehículos y maquinaria'!N140</f>
        <v>0</v>
      </c>
      <c r="M557" s="198" t="str">
        <f t="shared" si="80"/>
        <v/>
      </c>
      <c r="N557" s="198" t="str">
        <f t="shared" si="78"/>
        <v/>
      </c>
      <c r="O557" s="198" t="str">
        <f t="shared" si="79"/>
        <v/>
      </c>
      <c r="P557" s="199" t="str">
        <f>IFERROR($M557+$N557*$H$13/1000+$O557*$H$14/1000,"")</f>
        <v/>
      </c>
      <c r="AD557" s="27"/>
      <c r="AE557" s="27"/>
      <c r="AF557" s="27"/>
      <c r="AH557" s="27"/>
      <c r="AI557" s="27"/>
      <c r="AJ557" s="27"/>
      <c r="AK557" s="27"/>
      <c r="AL557" s="27"/>
      <c r="AM557" s="27"/>
      <c r="AN557" s="27"/>
      <c r="AO557" s="27"/>
      <c r="AP557" s="27"/>
      <c r="AQ557" s="27"/>
      <c r="AR557" s="27"/>
      <c r="AS557" s="27"/>
      <c r="AT557" s="27"/>
      <c r="AU557" s="27"/>
      <c r="AV557" s="27"/>
      <c r="AW557" s="27"/>
      <c r="AX557" s="27"/>
      <c r="AY557" s="27"/>
      <c r="AZ557" s="27"/>
      <c r="BA557" s="27"/>
    </row>
    <row r="558" spans="1:61" ht="18" customHeight="1" x14ac:dyDescent="0.25">
      <c r="C558" s="70" t="str">
        <f>IF(ISTEXT('4. Vehículos y maquinaria'!E141),'4. Vehículos y maquinaria'!E141,"")</f>
        <v/>
      </c>
      <c r="D558" s="70">
        <f>'4. Vehículos y maquinaria'!F141</f>
        <v>0</v>
      </c>
      <c r="E558" s="70">
        <f>'4. Vehículos y maquinaria'!G141</f>
        <v>0</v>
      </c>
      <c r="F558" s="71">
        <f>'4. Vehículos y maquinaria'!H141</f>
        <v>0</v>
      </c>
      <c r="G558" s="71" t="str">
        <f t="shared" si="77"/>
        <v/>
      </c>
      <c r="H558" s="71" t="str">
        <f t="shared" si="77"/>
        <v/>
      </c>
      <c r="I558" s="71" t="str">
        <f t="shared" si="77"/>
        <v/>
      </c>
      <c r="J558" s="71">
        <f>'4. Vehículos y maquinaria'!L141</f>
        <v>0</v>
      </c>
      <c r="K558" s="71">
        <f>'4. Vehículos y maquinaria'!M141</f>
        <v>0</v>
      </c>
      <c r="L558" s="71">
        <f>'4. Vehículos y maquinaria'!N141</f>
        <v>0</v>
      </c>
      <c r="M558" s="198" t="str">
        <f t="shared" si="80"/>
        <v/>
      </c>
      <c r="N558" s="198" t="str">
        <f t="shared" si="78"/>
        <v/>
      </c>
      <c r="O558" s="198" t="str">
        <f t="shared" si="79"/>
        <v/>
      </c>
      <c r="P558" s="199" t="str">
        <f t="shared" ref="P558:P563" si="81">IFERROR($M558+$N558*$H$13/1000+$O558*$H$14/1000,"")</f>
        <v/>
      </c>
    </row>
    <row r="559" spans="1:61" ht="18" customHeight="1" x14ac:dyDescent="0.25">
      <c r="C559" s="70" t="str">
        <f>IF(ISTEXT('4. Vehículos y maquinaria'!E142),'4. Vehículos y maquinaria'!E142,"")</f>
        <v/>
      </c>
      <c r="D559" s="70">
        <f>'4. Vehículos y maquinaria'!F142</f>
        <v>0</v>
      </c>
      <c r="E559" s="70">
        <f>'4. Vehículos y maquinaria'!G142</f>
        <v>0</v>
      </c>
      <c r="F559" s="71">
        <f>'4. Vehículos y maquinaria'!H142</f>
        <v>0</v>
      </c>
      <c r="G559" s="71" t="str">
        <f t="shared" si="77"/>
        <v/>
      </c>
      <c r="H559" s="71" t="str">
        <f t="shared" si="77"/>
        <v/>
      </c>
      <c r="I559" s="71" t="str">
        <f t="shared" si="77"/>
        <v/>
      </c>
      <c r="J559" s="71">
        <f>'4. Vehículos y maquinaria'!L142</f>
        <v>0</v>
      </c>
      <c r="K559" s="71">
        <f>'4. Vehículos y maquinaria'!M142</f>
        <v>0</v>
      </c>
      <c r="L559" s="71">
        <f>'4. Vehículos y maquinaria'!N142</f>
        <v>0</v>
      </c>
      <c r="M559" s="198" t="str">
        <f>IFERROR(IF($E559="Otro (ud)",$F559*$J559,$F559*$G559),"")</f>
        <v/>
      </c>
      <c r="N559" s="198" t="str">
        <f t="shared" si="78"/>
        <v/>
      </c>
      <c r="O559" s="198" t="str">
        <f t="shared" si="79"/>
        <v/>
      </c>
      <c r="P559" s="199" t="str">
        <f t="shared" si="81"/>
        <v/>
      </c>
    </row>
    <row r="560" spans="1:61" ht="18" customHeight="1" x14ac:dyDescent="0.25">
      <c r="C560" s="70" t="str">
        <f>IF(ISTEXT('4. Vehículos y maquinaria'!E143),'4. Vehículos y maquinaria'!E143,"")</f>
        <v/>
      </c>
      <c r="D560" s="70">
        <f>'4. Vehículos y maquinaria'!F143</f>
        <v>0</v>
      </c>
      <c r="E560" s="70">
        <f>'4. Vehículos y maquinaria'!G143</f>
        <v>0</v>
      </c>
      <c r="F560" s="71">
        <f>'4. Vehículos y maquinaria'!H143</f>
        <v>0</v>
      </c>
      <c r="G560" s="71" t="str">
        <f t="shared" si="77"/>
        <v/>
      </c>
      <c r="H560" s="71" t="str">
        <f t="shared" si="77"/>
        <v/>
      </c>
      <c r="I560" s="71" t="str">
        <f t="shared" si="77"/>
        <v/>
      </c>
      <c r="J560" s="71">
        <f>'4. Vehículos y maquinaria'!L143</f>
        <v>0</v>
      </c>
      <c r="K560" s="71">
        <f>'4. Vehículos y maquinaria'!M143</f>
        <v>0</v>
      </c>
      <c r="L560" s="71">
        <f>'4. Vehículos y maquinaria'!N143</f>
        <v>0</v>
      </c>
      <c r="M560" s="198" t="str">
        <f t="shared" si="80"/>
        <v/>
      </c>
      <c r="N560" s="198" t="str">
        <f>IFERROR(IF($E560="Otro (ud)",$F560*$K560,$F560*$H560),"")</f>
        <v/>
      </c>
      <c r="O560" s="198" t="str">
        <f>IFERROR(IF($E560="Otro (ud)",$F560*$L560,$F560*$I560),"")</f>
        <v/>
      </c>
      <c r="P560" s="199" t="str">
        <f>IFERROR($M560+$N560*$H$13/1000+$O560*$H$14/1000,"")</f>
        <v/>
      </c>
    </row>
    <row r="561" spans="1:53" ht="18" customHeight="1" x14ac:dyDescent="0.25">
      <c r="C561" s="70" t="str">
        <f>IF(ISTEXT('4. Vehículos y maquinaria'!E144),'4. Vehículos y maquinaria'!E144,"")</f>
        <v/>
      </c>
      <c r="D561" s="70">
        <f>'4. Vehículos y maquinaria'!F144</f>
        <v>0</v>
      </c>
      <c r="E561" s="70">
        <f>'4. Vehículos y maquinaria'!G144</f>
        <v>0</v>
      </c>
      <c r="F561" s="71">
        <f>'4. Vehículos y maquinaria'!H144</f>
        <v>0</v>
      </c>
      <c r="G561" s="71" t="str">
        <f t="shared" si="77"/>
        <v/>
      </c>
      <c r="H561" s="71" t="str">
        <f t="shared" si="77"/>
        <v/>
      </c>
      <c r="I561" s="71" t="str">
        <f t="shared" si="77"/>
        <v/>
      </c>
      <c r="J561" s="71">
        <f>'4. Vehículos y maquinaria'!L144</f>
        <v>0</v>
      </c>
      <c r="K561" s="71">
        <f>'4. Vehículos y maquinaria'!M144</f>
        <v>0</v>
      </c>
      <c r="L561" s="71">
        <f>'4. Vehículos y maquinaria'!N144</f>
        <v>0</v>
      </c>
      <c r="M561" s="198" t="str">
        <f t="shared" si="80"/>
        <v/>
      </c>
      <c r="N561" s="198" t="str">
        <f t="shared" si="78"/>
        <v/>
      </c>
      <c r="O561" s="198" t="str">
        <f t="shared" si="79"/>
        <v/>
      </c>
      <c r="P561" s="199" t="str">
        <f t="shared" si="81"/>
        <v/>
      </c>
    </row>
    <row r="562" spans="1:53" ht="18" customHeight="1" x14ac:dyDescent="0.25">
      <c r="C562" s="70" t="str">
        <f>IF(ISTEXT('4. Vehículos y maquinaria'!E145),'4. Vehículos y maquinaria'!E145,"")</f>
        <v/>
      </c>
      <c r="D562" s="70">
        <f>'4. Vehículos y maquinaria'!F145</f>
        <v>0</v>
      </c>
      <c r="E562" s="70">
        <f>'4. Vehículos y maquinaria'!G145</f>
        <v>0</v>
      </c>
      <c r="F562" s="71">
        <f>'4. Vehículos y maquinaria'!H145</f>
        <v>0</v>
      </c>
      <c r="G562" s="71" t="str">
        <f t="shared" si="77"/>
        <v/>
      </c>
      <c r="H562" s="71" t="str">
        <f t="shared" si="77"/>
        <v/>
      </c>
      <c r="I562" s="71" t="str">
        <f t="shared" si="77"/>
        <v/>
      </c>
      <c r="J562" s="71">
        <f>'4. Vehículos y maquinaria'!L145</f>
        <v>0</v>
      </c>
      <c r="K562" s="71">
        <f>'4. Vehículos y maquinaria'!M145</f>
        <v>0</v>
      </c>
      <c r="L562" s="71">
        <f>'4. Vehículos y maquinaria'!N145</f>
        <v>0</v>
      </c>
      <c r="M562" s="198" t="str">
        <f t="shared" si="80"/>
        <v/>
      </c>
      <c r="N562" s="198" t="str">
        <f t="shared" si="78"/>
        <v/>
      </c>
      <c r="O562" s="198" t="str">
        <f t="shared" si="79"/>
        <v/>
      </c>
      <c r="P562" s="199" t="str">
        <f>IFERROR($M562+$N562*$H$13/1000+$O562*$H$14/1000,"")</f>
        <v/>
      </c>
    </row>
    <row r="563" spans="1:53" ht="18" customHeight="1" x14ac:dyDescent="0.25">
      <c r="C563" s="70" t="str">
        <f>IF(ISTEXT('4. Vehículos y maquinaria'!E146),'4. Vehículos y maquinaria'!E146,"")</f>
        <v/>
      </c>
      <c r="D563" s="70">
        <f>'4. Vehículos y maquinaria'!F146</f>
        <v>0</v>
      </c>
      <c r="E563" s="70">
        <f>'4. Vehículos y maquinaria'!G146</f>
        <v>0</v>
      </c>
      <c r="F563" s="71">
        <f>'4. Vehículos y maquinaria'!H146</f>
        <v>0</v>
      </c>
      <c r="G563" s="71" t="str">
        <f t="shared" si="77"/>
        <v/>
      </c>
      <c r="H563" s="71" t="str">
        <f t="shared" si="77"/>
        <v/>
      </c>
      <c r="I563" s="71" t="str">
        <f t="shared" si="77"/>
        <v/>
      </c>
      <c r="J563" s="71">
        <f>'4. Vehículos y maquinaria'!L146</f>
        <v>0</v>
      </c>
      <c r="K563" s="71">
        <f>'4. Vehículos y maquinaria'!M146</f>
        <v>0</v>
      </c>
      <c r="L563" s="71">
        <f>'4. Vehículos y maquinaria'!N146</f>
        <v>0</v>
      </c>
      <c r="M563" s="198" t="str">
        <f t="shared" si="80"/>
        <v/>
      </c>
      <c r="N563" s="198" t="str">
        <f t="shared" si="78"/>
        <v/>
      </c>
      <c r="O563" s="198" t="str">
        <f t="shared" si="79"/>
        <v/>
      </c>
      <c r="P563" s="199" t="str">
        <f t="shared" si="81"/>
        <v/>
      </c>
    </row>
    <row r="564" spans="1:53" ht="18" customHeight="1" x14ac:dyDescent="0.25">
      <c r="G564" s="27"/>
      <c r="H564" s="27"/>
      <c r="I564" s="27"/>
      <c r="J564" s="27"/>
      <c r="K564" s="27"/>
      <c r="L564" s="27"/>
      <c r="M564" s="195">
        <f>SUM(M553:M563)</f>
        <v>0</v>
      </c>
      <c r="N564" s="195">
        <f t="shared" ref="N564:O564" si="82">SUM(N553:N563)</f>
        <v>0</v>
      </c>
      <c r="O564" s="195">
        <f t="shared" si="82"/>
        <v>0</v>
      </c>
      <c r="P564" s="340">
        <f>SUM(P553:P563)</f>
        <v>0</v>
      </c>
    </row>
    <row r="565" spans="1:53" ht="18" customHeight="1" x14ac:dyDescent="0.25">
      <c r="G565" s="27"/>
      <c r="H565" s="27"/>
      <c r="I565" s="27"/>
      <c r="J565" s="27"/>
      <c r="K565" s="27"/>
      <c r="L565" s="27"/>
      <c r="M565" s="365"/>
      <c r="N565" s="365"/>
      <c r="O565" s="365"/>
      <c r="P565" s="365"/>
    </row>
    <row r="566" spans="1:53" ht="18" customHeight="1" x14ac:dyDescent="0.25">
      <c r="C566" s="27"/>
      <c r="D566" s="27"/>
      <c r="E566" s="27"/>
      <c r="L566" s="100"/>
      <c r="M566" s="100"/>
      <c r="N566" s="100"/>
      <c r="O566" s="100"/>
    </row>
    <row r="567" spans="1:53" ht="18" customHeight="1" x14ac:dyDescent="0.25"/>
    <row r="568" spans="1:53" s="29" customFormat="1" ht="18" customHeight="1" x14ac:dyDescent="0.35">
      <c r="A568" s="105" t="s">
        <v>18</v>
      </c>
      <c r="B568" s="109" t="s">
        <v>662</v>
      </c>
      <c r="C568" s="30"/>
      <c r="D568" s="30"/>
      <c r="E568" s="30"/>
      <c r="F568" s="30"/>
      <c r="G568" s="30"/>
      <c r="H568" s="30"/>
      <c r="I568" s="30"/>
      <c r="J568" s="30"/>
      <c r="K568" s="30"/>
      <c r="L568" s="30"/>
      <c r="M568" s="30"/>
      <c r="Q568" s="84"/>
      <c r="AG568" s="84"/>
    </row>
    <row r="569" spans="1:53" ht="18" customHeight="1" x14ac:dyDescent="0.25"/>
    <row r="570" spans="1:53" ht="18" customHeight="1" x14ac:dyDescent="0.25">
      <c r="B570" s="142" t="s">
        <v>800</v>
      </c>
      <c r="C570" s="142"/>
      <c r="D570" s="142"/>
      <c r="E570" s="142"/>
      <c r="F570" s="142"/>
      <c r="G570" s="142"/>
      <c r="H570" s="142"/>
      <c r="I570" s="142"/>
      <c r="J570" s="142"/>
      <c r="K570" s="142"/>
    </row>
    <row r="571" spans="1:53" ht="18" customHeight="1" x14ac:dyDescent="0.25">
      <c r="B571" s="11"/>
      <c r="C571" s="11"/>
      <c r="D571" s="11"/>
      <c r="E571" s="11"/>
      <c r="F571" s="11"/>
      <c r="G571" s="11"/>
      <c r="H571" s="11"/>
      <c r="I571" s="11"/>
      <c r="J571" s="11"/>
      <c r="K571" s="11"/>
      <c r="L571" s="11"/>
      <c r="M571" s="11"/>
      <c r="N571" s="11"/>
      <c r="O571" s="11"/>
      <c r="P571" s="11"/>
      <c r="Q571" s="11"/>
      <c r="R571" s="11"/>
      <c r="S571" s="11"/>
      <c r="T571" s="11"/>
      <c r="U571" s="11"/>
      <c r="V571" s="11"/>
      <c r="W571" s="11"/>
    </row>
    <row r="572" spans="1:53" ht="18" customHeight="1" x14ac:dyDescent="0.25">
      <c r="D572" s="184" t="s">
        <v>839</v>
      </c>
      <c r="E572" s="184" t="s">
        <v>840</v>
      </c>
      <c r="F572" s="184" t="s">
        <v>841</v>
      </c>
      <c r="G572" s="184" t="s">
        <v>842</v>
      </c>
    </row>
    <row r="573" spans="1:53" ht="18" customHeight="1" x14ac:dyDescent="0.25">
      <c r="B573" s="26">
        <v>8</v>
      </c>
      <c r="C573" s="134" t="s">
        <v>815</v>
      </c>
      <c r="D573" s="194" t="s">
        <v>139</v>
      </c>
      <c r="E573" s="194" t="s">
        <v>139</v>
      </c>
      <c r="F573" s="194" t="s">
        <v>139</v>
      </c>
      <c r="G573" s="185">
        <f>I650</f>
        <v>0</v>
      </c>
      <c r="J573" s="38"/>
      <c r="K573" s="38"/>
      <c r="Q573" s="26"/>
      <c r="R573" s="27"/>
      <c r="AG573" s="26"/>
      <c r="AH573" s="27"/>
    </row>
    <row r="574" spans="1:53" ht="18" customHeight="1" x14ac:dyDescent="0.25">
      <c r="A574" s="106"/>
      <c r="B574" s="90"/>
      <c r="C574" s="87"/>
      <c r="D574" s="87"/>
      <c r="E574" s="87"/>
      <c r="F574" s="87"/>
      <c r="G574" s="183" t="s">
        <v>849</v>
      </c>
      <c r="H574" s="87"/>
      <c r="J574" s="89"/>
      <c r="K574" s="89"/>
      <c r="L574" s="89"/>
      <c r="M574" s="89"/>
      <c r="N574" s="89"/>
      <c r="O574" s="89"/>
      <c r="P574" s="87"/>
      <c r="Q574" s="87"/>
      <c r="R574" s="87"/>
      <c r="S574" s="87"/>
      <c r="T574" s="87"/>
      <c r="U574" s="87"/>
      <c r="V574" s="89"/>
      <c r="W574" s="89"/>
      <c r="X574" s="89"/>
      <c r="Y574" s="89"/>
      <c r="Z574" s="89"/>
      <c r="AA574" s="89"/>
      <c r="AB574" s="87"/>
      <c r="AC574" s="87"/>
      <c r="AD574" s="87"/>
      <c r="AE574" s="87"/>
      <c r="AF574" s="87"/>
      <c r="AG574" s="87"/>
      <c r="AH574" s="89"/>
      <c r="AI574" s="89"/>
      <c r="AJ574" s="89"/>
      <c r="AK574" s="89"/>
      <c r="AL574" s="89"/>
      <c r="AM574" s="89"/>
      <c r="AN574" s="87"/>
      <c r="AO574" s="87"/>
      <c r="AP574" s="87"/>
      <c r="AQ574" s="87"/>
      <c r="AR574" s="87"/>
      <c r="AS574" s="87"/>
      <c r="AT574" s="89"/>
      <c r="AU574" s="89"/>
      <c r="AV574" s="89"/>
      <c r="AW574" s="89"/>
      <c r="AX574" s="89"/>
      <c r="AY574" s="89"/>
      <c r="AZ574" s="87"/>
      <c r="BA574" s="87"/>
    </row>
    <row r="575" spans="1:53" ht="18" customHeight="1" x14ac:dyDescent="0.25">
      <c r="B575" s="11"/>
      <c r="C575" s="11"/>
      <c r="D575" s="11"/>
      <c r="E575" s="11"/>
      <c r="F575" s="11"/>
      <c r="J575" s="38"/>
      <c r="K575" s="38"/>
      <c r="Q575" s="26"/>
      <c r="R575" s="27"/>
      <c r="AG575" s="26"/>
      <c r="AH575" s="27"/>
    </row>
    <row r="576" spans="1:53" x14ac:dyDescent="0.25">
      <c r="A576" s="119"/>
      <c r="B576" s="120" t="s">
        <v>807</v>
      </c>
      <c r="F576" s="144"/>
      <c r="Q576" s="26"/>
      <c r="AG576" s="26"/>
    </row>
    <row r="577" spans="1:33" ht="18" customHeight="1" x14ac:dyDescent="0.25"/>
    <row r="578" spans="1:33" ht="15.75" customHeight="1" x14ac:dyDescent="0.25">
      <c r="A578" s="26"/>
      <c r="C578" s="215" t="s">
        <v>137</v>
      </c>
      <c r="D578" s="215" t="s">
        <v>138</v>
      </c>
      <c r="E578" s="215" t="s">
        <v>653</v>
      </c>
      <c r="G578" s="216" t="s">
        <v>644</v>
      </c>
      <c r="H578" s="217"/>
      <c r="Q578" s="26"/>
      <c r="AG578" s="26"/>
    </row>
    <row r="579" spans="1:33" ht="15.75" customHeight="1" x14ac:dyDescent="0.25">
      <c r="A579" s="26"/>
      <c r="C579" s="146" t="s">
        <v>122</v>
      </c>
      <c r="D579" s="146" t="s">
        <v>535</v>
      </c>
      <c r="E579" s="153">
        <v>12400</v>
      </c>
      <c r="G579" s="146" t="s">
        <v>645</v>
      </c>
      <c r="H579" s="146">
        <v>28</v>
      </c>
      <c r="Q579" s="26"/>
      <c r="AG579" s="26"/>
    </row>
    <row r="580" spans="1:33" ht="15.75" customHeight="1" x14ac:dyDescent="0.25">
      <c r="A580" s="26"/>
      <c r="C580" s="146" t="s">
        <v>123</v>
      </c>
      <c r="D580" s="146" t="s">
        <v>536</v>
      </c>
      <c r="E580" s="153">
        <v>677</v>
      </c>
      <c r="G580" s="146" t="s">
        <v>646</v>
      </c>
      <c r="H580" s="146">
        <v>265</v>
      </c>
      <c r="Q580" s="26"/>
      <c r="AG580" s="26"/>
    </row>
    <row r="581" spans="1:33" ht="15.75" customHeight="1" x14ac:dyDescent="0.25">
      <c r="A581" s="26"/>
      <c r="C581" s="146" t="s">
        <v>124</v>
      </c>
      <c r="D581" s="146" t="s">
        <v>537</v>
      </c>
      <c r="E581" s="153">
        <v>116</v>
      </c>
      <c r="Q581" s="26"/>
      <c r="AG581" s="26"/>
    </row>
    <row r="582" spans="1:33" ht="15.75" customHeight="1" x14ac:dyDescent="0.25">
      <c r="A582" s="26"/>
      <c r="C582" s="146" t="s">
        <v>126</v>
      </c>
      <c r="D582" s="146" t="s">
        <v>538</v>
      </c>
      <c r="E582" s="153">
        <v>3170</v>
      </c>
      <c r="G582" s="215" t="s">
        <v>649</v>
      </c>
      <c r="H582" s="215" t="s">
        <v>650</v>
      </c>
      <c r="I582" s="215" t="s">
        <v>651</v>
      </c>
      <c r="Q582" s="26"/>
      <c r="AG582" s="26"/>
    </row>
    <row r="583" spans="1:33" ht="15.75" customHeight="1" x14ac:dyDescent="0.25">
      <c r="A583" s="26"/>
      <c r="C583" s="146" t="s">
        <v>127</v>
      </c>
      <c r="D583" s="146" t="s">
        <v>539</v>
      </c>
      <c r="E583" s="153">
        <v>1120</v>
      </c>
      <c r="G583" s="147" t="s">
        <v>811</v>
      </c>
      <c r="H583" s="148">
        <v>4</v>
      </c>
      <c r="I583" s="147"/>
      <c r="Q583" s="26"/>
      <c r="AG583" s="26"/>
    </row>
    <row r="584" spans="1:33" ht="15.75" customHeight="1" x14ac:dyDescent="0.25">
      <c r="A584" s="26"/>
      <c r="C584" s="146" t="s">
        <v>128</v>
      </c>
      <c r="D584" s="146" t="s">
        <v>540</v>
      </c>
      <c r="E584" s="153">
        <v>1300</v>
      </c>
      <c r="Q584" s="26"/>
      <c r="AG584" s="26"/>
    </row>
    <row r="585" spans="1:33" ht="15.75" customHeight="1" x14ac:dyDescent="0.25">
      <c r="A585" s="26"/>
      <c r="C585" s="146" t="s">
        <v>130</v>
      </c>
      <c r="D585" s="146" t="s">
        <v>541</v>
      </c>
      <c r="E585" s="153">
        <v>328</v>
      </c>
      <c r="Q585" s="26"/>
      <c r="AG585" s="26"/>
    </row>
    <row r="586" spans="1:33" ht="15.75" customHeight="1" x14ac:dyDescent="0.25">
      <c r="A586" s="26"/>
      <c r="C586" s="146" t="s">
        <v>131</v>
      </c>
      <c r="D586" s="146" t="s">
        <v>542</v>
      </c>
      <c r="E586" s="153">
        <v>4800</v>
      </c>
      <c r="Q586" s="26"/>
      <c r="AG586" s="26"/>
    </row>
    <row r="587" spans="1:33" ht="15.75" customHeight="1" x14ac:dyDescent="0.25">
      <c r="A587" s="26"/>
      <c r="C587" s="146" t="s">
        <v>140</v>
      </c>
      <c r="D587" s="146" t="s">
        <v>543</v>
      </c>
      <c r="E587" s="153">
        <v>16</v>
      </c>
      <c r="Q587" s="26"/>
      <c r="AG587" s="26"/>
    </row>
    <row r="588" spans="1:33" ht="15.75" customHeight="1" x14ac:dyDescent="0.25">
      <c r="A588" s="26"/>
      <c r="C588" s="146" t="s">
        <v>129</v>
      </c>
      <c r="D588" s="146" t="s">
        <v>544</v>
      </c>
      <c r="E588" s="153">
        <v>138</v>
      </c>
      <c r="Q588" s="26"/>
      <c r="AG588" s="26"/>
    </row>
    <row r="589" spans="1:33" ht="15.75" customHeight="1" x14ac:dyDescent="0.25">
      <c r="A589" s="26"/>
      <c r="C589" s="146" t="s">
        <v>141</v>
      </c>
      <c r="D589" s="146" t="s">
        <v>545</v>
      </c>
      <c r="E589" s="153">
        <v>4</v>
      </c>
      <c r="Q589" s="26"/>
      <c r="AG589" s="26"/>
    </row>
    <row r="590" spans="1:33" ht="15.75" customHeight="1" x14ac:dyDescent="0.25">
      <c r="A590" s="26"/>
      <c r="C590" s="146" t="s">
        <v>132</v>
      </c>
      <c r="D590" s="146" t="s">
        <v>546</v>
      </c>
      <c r="E590" s="153">
        <v>3350</v>
      </c>
      <c r="Q590" s="26"/>
      <c r="AG590" s="26"/>
    </row>
    <row r="591" spans="1:33" ht="15.75" customHeight="1" x14ac:dyDescent="0.25">
      <c r="A591" s="26"/>
      <c r="C591" s="146" t="s">
        <v>135</v>
      </c>
      <c r="D591" s="146" t="s">
        <v>547</v>
      </c>
      <c r="E591" s="153">
        <v>1210</v>
      </c>
      <c r="Q591" s="26"/>
      <c r="AG591" s="26"/>
    </row>
    <row r="592" spans="1:33" ht="15.75" customHeight="1" x14ac:dyDescent="0.25">
      <c r="A592" s="26"/>
      <c r="C592" s="146" t="s">
        <v>136</v>
      </c>
      <c r="D592" s="146" t="s">
        <v>548</v>
      </c>
      <c r="E592" s="153">
        <v>1330</v>
      </c>
      <c r="Q592" s="26"/>
      <c r="AG592" s="26"/>
    </row>
    <row r="593" spans="1:33" ht="15.75" customHeight="1" x14ac:dyDescent="0.25">
      <c r="A593" s="26"/>
      <c r="C593" s="146" t="s">
        <v>133</v>
      </c>
      <c r="D593" s="146" t="s">
        <v>549</v>
      </c>
      <c r="E593" s="153">
        <v>8060</v>
      </c>
      <c r="Q593" s="26"/>
      <c r="AG593" s="26"/>
    </row>
    <row r="594" spans="1:33" ht="15.75" customHeight="1" x14ac:dyDescent="0.25">
      <c r="A594" s="26"/>
      <c r="C594" s="146" t="s">
        <v>134</v>
      </c>
      <c r="D594" s="146" t="s">
        <v>550</v>
      </c>
      <c r="E594" s="153">
        <v>716</v>
      </c>
      <c r="Q594" s="26"/>
      <c r="AG594" s="26"/>
    </row>
    <row r="595" spans="1:33" ht="15.75" customHeight="1" x14ac:dyDescent="0.25">
      <c r="A595" s="26"/>
      <c r="C595" s="146" t="s">
        <v>411</v>
      </c>
      <c r="D595" s="146" t="s">
        <v>550</v>
      </c>
      <c r="E595" s="153">
        <v>858</v>
      </c>
      <c r="Q595" s="26"/>
      <c r="AG595" s="26"/>
    </row>
    <row r="596" spans="1:33" ht="15.75" customHeight="1" x14ac:dyDescent="0.25">
      <c r="A596" s="26"/>
      <c r="C596" s="146" t="s">
        <v>412</v>
      </c>
      <c r="D596" s="146" t="s">
        <v>551</v>
      </c>
      <c r="E596" s="153">
        <v>804</v>
      </c>
      <c r="Q596" s="26"/>
      <c r="AG596" s="26"/>
    </row>
    <row r="597" spans="1:33" ht="15.75" customHeight="1" thickBot="1" x14ac:dyDescent="0.3">
      <c r="A597" s="26"/>
      <c r="C597" s="342" t="s">
        <v>125</v>
      </c>
      <c r="D597" s="342" t="s">
        <v>552</v>
      </c>
      <c r="E597" s="343">
        <v>1650</v>
      </c>
      <c r="Q597" s="26"/>
      <c r="AG597" s="26"/>
    </row>
    <row r="598" spans="1:33" ht="15.75" customHeight="1" x14ac:dyDescent="0.25">
      <c r="A598" s="26"/>
      <c r="C598" s="344" t="s">
        <v>48</v>
      </c>
      <c r="D598" s="345" t="s">
        <v>69</v>
      </c>
      <c r="E598" s="346">
        <v>3942.8</v>
      </c>
      <c r="Q598" s="26"/>
      <c r="AG598" s="26"/>
    </row>
    <row r="599" spans="1:33" ht="15.75" customHeight="1" x14ac:dyDescent="0.25">
      <c r="A599" s="26"/>
      <c r="C599" s="347" t="s">
        <v>49</v>
      </c>
      <c r="D599" s="348" t="s">
        <v>70</v>
      </c>
      <c r="E599" s="349">
        <v>1923.4</v>
      </c>
      <c r="Q599" s="26"/>
      <c r="AG599" s="26"/>
    </row>
    <row r="600" spans="1:33" ht="15.75" customHeight="1" x14ac:dyDescent="0.25">
      <c r="A600" s="26"/>
      <c r="C600" s="347" t="s">
        <v>50</v>
      </c>
      <c r="D600" s="348" t="s">
        <v>71</v>
      </c>
      <c r="E600" s="349">
        <v>2546.6999999999998</v>
      </c>
      <c r="Q600" s="26"/>
      <c r="AG600" s="26"/>
    </row>
    <row r="601" spans="1:33" ht="15.75" customHeight="1" x14ac:dyDescent="0.25">
      <c r="A601" s="26"/>
      <c r="C601" s="347" t="s">
        <v>51</v>
      </c>
      <c r="D601" s="348" t="s">
        <v>72</v>
      </c>
      <c r="E601" s="349">
        <v>1624.21</v>
      </c>
      <c r="Q601" s="26"/>
      <c r="AG601" s="26"/>
    </row>
    <row r="602" spans="1:33" ht="15.75" customHeight="1" x14ac:dyDescent="0.25">
      <c r="A602" s="26"/>
      <c r="C602" s="347" t="s">
        <v>52</v>
      </c>
      <c r="D602" s="348" t="s">
        <v>73</v>
      </c>
      <c r="E602" s="349">
        <v>1674.1</v>
      </c>
      <c r="Q602" s="26"/>
      <c r="AG602" s="26"/>
    </row>
    <row r="603" spans="1:33" ht="15.75" customHeight="1" x14ac:dyDescent="0.25">
      <c r="A603" s="26"/>
      <c r="C603" s="347" t="s">
        <v>53</v>
      </c>
      <c r="D603" s="348" t="s">
        <v>74</v>
      </c>
      <c r="E603" s="349">
        <v>1923.5</v>
      </c>
      <c r="Q603" s="26"/>
      <c r="AG603" s="26"/>
    </row>
    <row r="604" spans="1:33" ht="15.75" customHeight="1" x14ac:dyDescent="0.25">
      <c r="A604" s="26"/>
      <c r="C604" s="347" t="s">
        <v>54</v>
      </c>
      <c r="D604" s="348" t="s">
        <v>75</v>
      </c>
      <c r="E604" s="349">
        <v>2048.15</v>
      </c>
      <c r="Q604" s="26"/>
      <c r="AG604" s="26"/>
    </row>
    <row r="605" spans="1:33" ht="15.75" customHeight="1" x14ac:dyDescent="0.25">
      <c r="A605" s="26"/>
      <c r="C605" s="347" t="s">
        <v>55</v>
      </c>
      <c r="D605" s="348" t="s">
        <v>76</v>
      </c>
      <c r="E605" s="349">
        <v>1945</v>
      </c>
      <c r="Q605" s="26"/>
      <c r="AG605" s="26"/>
    </row>
    <row r="606" spans="1:33" ht="15.75" customHeight="1" x14ac:dyDescent="0.25">
      <c r="A606" s="26"/>
      <c r="C606" s="347" t="s">
        <v>56</v>
      </c>
      <c r="D606" s="348" t="s">
        <v>77</v>
      </c>
      <c r="E606" s="349">
        <v>2127.2200000000003</v>
      </c>
      <c r="Q606" s="26"/>
      <c r="AG606" s="26"/>
    </row>
    <row r="607" spans="1:33" ht="15.75" customHeight="1" x14ac:dyDescent="0.25">
      <c r="A607" s="26"/>
      <c r="C607" s="347" t="s">
        <v>57</v>
      </c>
      <c r="D607" s="348" t="s">
        <v>78</v>
      </c>
      <c r="E607" s="349">
        <v>2741.55</v>
      </c>
      <c r="Q607" s="26"/>
      <c r="AG607" s="26"/>
    </row>
    <row r="608" spans="1:33" ht="15.75" customHeight="1" x14ac:dyDescent="0.25">
      <c r="A608" s="26"/>
      <c r="C608" s="347" t="s">
        <v>58</v>
      </c>
      <c r="D608" s="348" t="s">
        <v>79</v>
      </c>
      <c r="E608" s="349">
        <v>2847.17</v>
      </c>
      <c r="Q608" s="26"/>
      <c r="AG608" s="26"/>
    </row>
    <row r="609" spans="1:34" ht="15.75" customHeight="1" x14ac:dyDescent="0.25">
      <c r="A609" s="26"/>
      <c r="C609" s="347" t="s">
        <v>59</v>
      </c>
      <c r="D609" s="348" t="s">
        <v>80</v>
      </c>
      <c r="E609" s="349">
        <v>2473.1699999999996</v>
      </c>
      <c r="Q609" s="26"/>
      <c r="AG609" s="26"/>
    </row>
    <row r="610" spans="1:34" ht="15.75" customHeight="1" x14ac:dyDescent="0.25">
      <c r="A610" s="26"/>
      <c r="C610" s="347" t="s">
        <v>60</v>
      </c>
      <c r="D610" s="348" t="s">
        <v>81</v>
      </c>
      <c r="E610" s="349">
        <v>2211.85</v>
      </c>
      <c r="Q610" s="26"/>
      <c r="AG610" s="26"/>
    </row>
    <row r="611" spans="1:34" ht="15.75" customHeight="1" x14ac:dyDescent="0.25">
      <c r="A611" s="26"/>
      <c r="C611" s="347" t="s">
        <v>61</v>
      </c>
      <c r="D611" s="348" t="s">
        <v>82</v>
      </c>
      <c r="E611" s="349">
        <v>1370.67</v>
      </c>
      <c r="Q611" s="26"/>
      <c r="AG611" s="26"/>
    </row>
    <row r="612" spans="1:34" ht="15.75" customHeight="1" x14ac:dyDescent="0.25">
      <c r="A612" s="26"/>
      <c r="C612" s="347" t="s">
        <v>62</v>
      </c>
      <c r="D612" s="348" t="s">
        <v>83</v>
      </c>
      <c r="E612" s="349">
        <v>2024.05</v>
      </c>
      <c r="Q612" s="26"/>
      <c r="AG612" s="26"/>
    </row>
    <row r="613" spans="1:34" ht="15.75" customHeight="1" x14ac:dyDescent="0.25">
      <c r="A613" s="26"/>
      <c r="C613" s="347" t="s">
        <v>63</v>
      </c>
      <c r="D613" s="348" t="s">
        <v>84</v>
      </c>
      <c r="E613" s="349">
        <v>3416.75</v>
      </c>
      <c r="Q613" s="26"/>
      <c r="AG613" s="26"/>
    </row>
    <row r="614" spans="1:34" ht="15.75" customHeight="1" x14ac:dyDescent="0.25">
      <c r="A614" s="26"/>
      <c r="C614" s="347" t="s">
        <v>64</v>
      </c>
      <c r="D614" s="348" t="s">
        <v>85</v>
      </c>
      <c r="E614" s="349">
        <v>3075.44</v>
      </c>
      <c r="Q614" s="26"/>
      <c r="AG614" s="26"/>
    </row>
    <row r="615" spans="1:34" ht="15.75" customHeight="1" x14ac:dyDescent="0.25">
      <c r="A615" s="26"/>
      <c r="C615" s="347" t="s">
        <v>65</v>
      </c>
      <c r="D615" s="348" t="s">
        <v>86</v>
      </c>
      <c r="E615" s="349">
        <v>1638.65</v>
      </c>
      <c r="Q615" s="26"/>
      <c r="AG615" s="26"/>
    </row>
    <row r="616" spans="1:34" ht="15.75" customHeight="1" x14ac:dyDescent="0.25">
      <c r="A616" s="26"/>
      <c r="C616" s="347" t="s">
        <v>66</v>
      </c>
      <c r="D616" s="348" t="s">
        <v>87</v>
      </c>
      <c r="E616" s="349">
        <v>2058.645</v>
      </c>
      <c r="Q616" s="26"/>
      <c r="AG616" s="26"/>
    </row>
    <row r="617" spans="1:34" ht="15.75" customHeight="1" x14ac:dyDescent="0.25">
      <c r="A617" s="26"/>
      <c r="C617" s="347" t="s">
        <v>67</v>
      </c>
      <c r="D617" s="348" t="s">
        <v>88</v>
      </c>
      <c r="E617" s="349">
        <v>1754.2100000000003</v>
      </c>
      <c r="Q617" s="26"/>
      <c r="AG617" s="26"/>
    </row>
    <row r="618" spans="1:34" ht="15.75" customHeight="1" x14ac:dyDescent="0.25">
      <c r="A618" s="26"/>
      <c r="C618" s="347" t="s">
        <v>350</v>
      </c>
      <c r="D618" s="348" t="s">
        <v>351</v>
      </c>
      <c r="E618" s="349">
        <v>1281.6010000000001</v>
      </c>
      <c r="Q618" s="26"/>
      <c r="AG618" s="26"/>
    </row>
    <row r="619" spans="1:34" ht="15.75" customHeight="1" x14ac:dyDescent="0.25">
      <c r="A619" s="26"/>
      <c r="C619" s="353" t="s">
        <v>513</v>
      </c>
      <c r="D619" s="354" t="s">
        <v>514</v>
      </c>
      <c r="E619" s="355">
        <v>1945</v>
      </c>
      <c r="Q619" s="26"/>
      <c r="AG619" s="26"/>
    </row>
    <row r="620" spans="1:34" x14ac:dyDescent="0.25">
      <c r="A620" s="26"/>
      <c r="C620" s="353" t="s">
        <v>512</v>
      </c>
      <c r="D620" s="354" t="s">
        <v>515</v>
      </c>
      <c r="E620" s="355">
        <v>1636</v>
      </c>
      <c r="Q620" s="26"/>
      <c r="AG620" s="26"/>
    </row>
    <row r="621" spans="1:34" x14ac:dyDescent="0.25">
      <c r="A621" s="26"/>
      <c r="C621" s="347" t="s">
        <v>68</v>
      </c>
      <c r="D621" s="348" t="s">
        <v>89</v>
      </c>
      <c r="E621" s="349">
        <v>3985</v>
      </c>
      <c r="Q621" s="26"/>
      <c r="AG621" s="26"/>
    </row>
    <row r="622" spans="1:34" ht="15.75" thickBot="1" x14ac:dyDescent="0.3">
      <c r="A622" s="26"/>
      <c r="C622" s="350" t="s">
        <v>1015</v>
      </c>
      <c r="D622" s="351" t="s">
        <v>139</v>
      </c>
      <c r="E622" s="352" t="s">
        <v>139</v>
      </c>
      <c r="Q622" s="26"/>
      <c r="AG622" s="26"/>
    </row>
    <row r="623" spans="1:34" x14ac:dyDescent="0.25">
      <c r="A623" s="26"/>
      <c r="C623" s="149"/>
      <c r="D623" s="149"/>
      <c r="E623" s="150"/>
      <c r="F623" s="150"/>
      <c r="Q623" s="26"/>
      <c r="AG623" s="26"/>
    </row>
    <row r="624" spans="1:34" ht="18" customHeight="1" x14ac:dyDescent="0.25">
      <c r="B624" s="120" t="s">
        <v>764</v>
      </c>
      <c r="Q624" s="26"/>
      <c r="R624" s="27"/>
      <c r="AG624" s="26"/>
      <c r="AH624" s="27"/>
    </row>
    <row r="625" spans="3:17" ht="18" customHeight="1" x14ac:dyDescent="0.25">
      <c r="Q625" s="26"/>
    </row>
    <row r="626" spans="3:17" ht="18" customHeight="1" x14ac:dyDescent="0.25">
      <c r="C626" s="157" t="s">
        <v>850</v>
      </c>
      <c r="D626" s="155" t="s">
        <v>808</v>
      </c>
      <c r="E626" s="155" t="s">
        <v>90</v>
      </c>
      <c r="F626" s="155" t="s">
        <v>519</v>
      </c>
      <c r="G626" s="156" t="s">
        <v>809</v>
      </c>
      <c r="H626" s="156" t="s">
        <v>810</v>
      </c>
      <c r="I626" s="156" t="s">
        <v>759</v>
      </c>
      <c r="Q626" s="26"/>
    </row>
    <row r="627" spans="3:17" ht="18" customHeight="1" x14ac:dyDescent="0.25">
      <c r="C627" s="189" t="s">
        <v>230</v>
      </c>
      <c r="D627" s="189"/>
      <c r="E627" s="189"/>
      <c r="F627" s="189"/>
      <c r="G627" s="189"/>
      <c r="H627" s="189"/>
      <c r="I627" s="189" t="s">
        <v>229</v>
      </c>
      <c r="Q627" s="26"/>
    </row>
    <row r="628" spans="3:17" ht="18" customHeight="1" x14ac:dyDescent="0.25">
      <c r="C628" s="70" t="str">
        <f>IF(ISTEXT('5. Emisiones Fugitivas'!E22),'5. Emisiones Fugitivas'!E22,"")</f>
        <v/>
      </c>
      <c r="D628" s="70">
        <f>'5. Emisiones Fugitivas'!F22</f>
        <v>0</v>
      </c>
      <c r="E628" s="70" t="str">
        <f t="shared" ref="E628:E649" si="83">IFERROR(VLOOKUP(D628,PCA_1,2,0),"")</f>
        <v/>
      </c>
      <c r="F628" s="130" t="str">
        <f t="shared" ref="F628:F649" si="84">IFERROR(VLOOKUP(D628,PCA_1,3,0),"")</f>
        <v/>
      </c>
      <c r="G628" s="145">
        <f>'5. Emisiones Fugitivas'!J22</f>
        <v>0</v>
      </c>
      <c r="H628" s="145">
        <f>'5. Emisiones Fugitivas'!M22</f>
        <v>0</v>
      </c>
      <c r="I628" s="151" t="str">
        <f>IFERROR(IF(D628="Otro",G628*H628,F628*H628),"")</f>
        <v/>
      </c>
      <c r="Q628" s="26"/>
    </row>
    <row r="629" spans="3:17" ht="18" customHeight="1" x14ac:dyDescent="0.25">
      <c r="C629" s="70" t="str">
        <f>IF(ISTEXT('5. Emisiones Fugitivas'!E23),'5. Emisiones Fugitivas'!E23,"")</f>
        <v/>
      </c>
      <c r="D629" s="70">
        <f>'5. Emisiones Fugitivas'!F23</f>
        <v>0</v>
      </c>
      <c r="E629" s="70" t="str">
        <f t="shared" si="83"/>
        <v/>
      </c>
      <c r="F629" s="130" t="str">
        <f t="shared" si="84"/>
        <v/>
      </c>
      <c r="G629" s="145">
        <f>'5. Emisiones Fugitivas'!J23</f>
        <v>0</v>
      </c>
      <c r="H629" s="145">
        <f>'5. Emisiones Fugitivas'!M23</f>
        <v>0</v>
      </c>
      <c r="I629" s="151" t="str">
        <f t="shared" ref="I629:I649" si="85">IFERROR(IF(D629="Otro",G629*H629,F629*H629),"")</f>
        <v/>
      </c>
      <c r="Q629" s="26"/>
    </row>
    <row r="630" spans="3:17" ht="18" customHeight="1" x14ac:dyDescent="0.25">
      <c r="C630" s="70" t="str">
        <f>IF(ISTEXT('5. Emisiones Fugitivas'!E24),'5. Emisiones Fugitivas'!E24,"")</f>
        <v/>
      </c>
      <c r="D630" s="70">
        <f>'5. Emisiones Fugitivas'!F24</f>
        <v>0</v>
      </c>
      <c r="E630" s="70" t="str">
        <f t="shared" si="83"/>
        <v/>
      </c>
      <c r="F630" s="130" t="str">
        <f t="shared" si="84"/>
        <v/>
      </c>
      <c r="G630" s="145">
        <f>'5. Emisiones Fugitivas'!J24</f>
        <v>0</v>
      </c>
      <c r="H630" s="145">
        <f>'5. Emisiones Fugitivas'!M24</f>
        <v>0</v>
      </c>
      <c r="I630" s="151" t="str">
        <f t="shared" si="85"/>
        <v/>
      </c>
      <c r="Q630" s="26"/>
    </row>
    <row r="631" spans="3:17" ht="18" customHeight="1" x14ac:dyDescent="0.25">
      <c r="C631" s="70" t="str">
        <f>IF(ISTEXT('5. Emisiones Fugitivas'!E25),'5. Emisiones Fugitivas'!E25,"")</f>
        <v/>
      </c>
      <c r="D631" s="70">
        <f>'5. Emisiones Fugitivas'!F25</f>
        <v>0</v>
      </c>
      <c r="E631" s="70" t="str">
        <f t="shared" si="83"/>
        <v/>
      </c>
      <c r="F631" s="130" t="str">
        <f t="shared" si="84"/>
        <v/>
      </c>
      <c r="G631" s="145">
        <f>'5. Emisiones Fugitivas'!J25</f>
        <v>0</v>
      </c>
      <c r="H631" s="145">
        <f>'5. Emisiones Fugitivas'!M25</f>
        <v>0</v>
      </c>
      <c r="I631" s="151" t="str">
        <f t="shared" si="85"/>
        <v/>
      </c>
      <c r="Q631" s="26"/>
    </row>
    <row r="632" spans="3:17" ht="18" customHeight="1" x14ac:dyDescent="0.25">
      <c r="C632" s="70" t="str">
        <f>IF(ISTEXT('5. Emisiones Fugitivas'!E26),'5. Emisiones Fugitivas'!E26,"")</f>
        <v/>
      </c>
      <c r="D632" s="70">
        <f>'5. Emisiones Fugitivas'!F26</f>
        <v>0</v>
      </c>
      <c r="E632" s="70" t="str">
        <f t="shared" si="83"/>
        <v/>
      </c>
      <c r="F632" s="130" t="str">
        <f t="shared" si="84"/>
        <v/>
      </c>
      <c r="G632" s="145">
        <f>'5. Emisiones Fugitivas'!J26</f>
        <v>0</v>
      </c>
      <c r="H632" s="145">
        <f>'5. Emisiones Fugitivas'!M26</f>
        <v>0</v>
      </c>
      <c r="I632" s="151" t="str">
        <f t="shared" si="85"/>
        <v/>
      </c>
      <c r="Q632" s="26"/>
    </row>
    <row r="633" spans="3:17" ht="18" customHeight="1" x14ac:dyDescent="0.25">
      <c r="C633" s="70" t="str">
        <f>IF(ISTEXT('5. Emisiones Fugitivas'!E27),'5. Emisiones Fugitivas'!E27,"")</f>
        <v/>
      </c>
      <c r="D633" s="70">
        <f>'5. Emisiones Fugitivas'!F27</f>
        <v>0</v>
      </c>
      <c r="E633" s="70" t="str">
        <f t="shared" si="83"/>
        <v/>
      </c>
      <c r="F633" s="130" t="str">
        <f t="shared" si="84"/>
        <v/>
      </c>
      <c r="G633" s="145">
        <f>'5. Emisiones Fugitivas'!J27</f>
        <v>0</v>
      </c>
      <c r="H633" s="145">
        <f>'5. Emisiones Fugitivas'!M27</f>
        <v>0</v>
      </c>
      <c r="I633" s="151" t="str">
        <f t="shared" si="85"/>
        <v/>
      </c>
      <c r="Q633" s="26"/>
    </row>
    <row r="634" spans="3:17" ht="18" customHeight="1" x14ac:dyDescent="0.25">
      <c r="C634" s="70" t="str">
        <f>IF(ISTEXT('5. Emisiones Fugitivas'!E28),'5. Emisiones Fugitivas'!E28,"")</f>
        <v/>
      </c>
      <c r="D634" s="70">
        <f>'5. Emisiones Fugitivas'!F28</f>
        <v>0</v>
      </c>
      <c r="E634" s="70" t="str">
        <f t="shared" si="83"/>
        <v/>
      </c>
      <c r="F634" s="130" t="str">
        <f t="shared" si="84"/>
        <v/>
      </c>
      <c r="G634" s="145">
        <f>'5. Emisiones Fugitivas'!J28</f>
        <v>0</v>
      </c>
      <c r="H634" s="145">
        <f>'5. Emisiones Fugitivas'!M28</f>
        <v>0</v>
      </c>
      <c r="I634" s="151" t="str">
        <f t="shared" si="85"/>
        <v/>
      </c>
      <c r="Q634" s="26"/>
    </row>
    <row r="635" spans="3:17" ht="18" customHeight="1" x14ac:dyDescent="0.25">
      <c r="C635" s="70" t="str">
        <f>IF(ISTEXT('5. Emisiones Fugitivas'!E29),'5. Emisiones Fugitivas'!E29,"")</f>
        <v/>
      </c>
      <c r="D635" s="70">
        <f>'5. Emisiones Fugitivas'!F29</f>
        <v>0</v>
      </c>
      <c r="E635" s="70" t="str">
        <f t="shared" si="83"/>
        <v/>
      </c>
      <c r="F635" s="130" t="str">
        <f t="shared" si="84"/>
        <v/>
      </c>
      <c r="G635" s="145">
        <f>'5. Emisiones Fugitivas'!J29</f>
        <v>0</v>
      </c>
      <c r="H635" s="145">
        <f>'5. Emisiones Fugitivas'!M29</f>
        <v>0</v>
      </c>
      <c r="I635" s="151" t="str">
        <f t="shared" si="85"/>
        <v/>
      </c>
      <c r="Q635" s="26"/>
    </row>
    <row r="636" spans="3:17" ht="18" customHeight="1" x14ac:dyDescent="0.25">
      <c r="C636" s="70" t="str">
        <f>IF(ISTEXT('5. Emisiones Fugitivas'!E30),'5. Emisiones Fugitivas'!E30,"")</f>
        <v/>
      </c>
      <c r="D636" s="70">
        <f>'5. Emisiones Fugitivas'!F30</f>
        <v>0</v>
      </c>
      <c r="E636" s="70" t="str">
        <f t="shared" si="83"/>
        <v/>
      </c>
      <c r="F636" s="130" t="str">
        <f t="shared" si="84"/>
        <v/>
      </c>
      <c r="G636" s="145">
        <f>'5. Emisiones Fugitivas'!J30</f>
        <v>0</v>
      </c>
      <c r="H636" s="145">
        <f>'5. Emisiones Fugitivas'!M30</f>
        <v>0</v>
      </c>
      <c r="I636" s="151" t="str">
        <f t="shared" si="85"/>
        <v/>
      </c>
      <c r="Q636" s="26"/>
    </row>
    <row r="637" spans="3:17" ht="18" customHeight="1" x14ac:dyDescent="0.25">
      <c r="C637" s="70" t="str">
        <f>IF(ISTEXT('5. Emisiones Fugitivas'!E31),'5. Emisiones Fugitivas'!E31,"")</f>
        <v/>
      </c>
      <c r="D637" s="70">
        <f>'5. Emisiones Fugitivas'!F31</f>
        <v>0</v>
      </c>
      <c r="E637" s="70" t="str">
        <f t="shared" si="83"/>
        <v/>
      </c>
      <c r="F637" s="130" t="str">
        <f t="shared" si="84"/>
        <v/>
      </c>
      <c r="G637" s="145">
        <f>'5. Emisiones Fugitivas'!J31</f>
        <v>0</v>
      </c>
      <c r="H637" s="145">
        <f>'5. Emisiones Fugitivas'!M31</f>
        <v>0</v>
      </c>
      <c r="I637" s="151" t="str">
        <f t="shared" si="85"/>
        <v/>
      </c>
      <c r="Q637" s="26"/>
    </row>
    <row r="638" spans="3:17" ht="18" customHeight="1" x14ac:dyDescent="0.25">
      <c r="C638" s="70" t="str">
        <f>IF(ISTEXT('5. Emisiones Fugitivas'!E32),'5. Emisiones Fugitivas'!E32,"")</f>
        <v/>
      </c>
      <c r="D638" s="70">
        <f>'5. Emisiones Fugitivas'!F32</f>
        <v>0</v>
      </c>
      <c r="E638" s="70" t="str">
        <f t="shared" si="83"/>
        <v/>
      </c>
      <c r="F638" s="130" t="str">
        <f t="shared" si="84"/>
        <v/>
      </c>
      <c r="G638" s="145">
        <f>'5. Emisiones Fugitivas'!J32</f>
        <v>0</v>
      </c>
      <c r="H638" s="145">
        <f>'5. Emisiones Fugitivas'!M32</f>
        <v>0</v>
      </c>
      <c r="I638" s="151" t="str">
        <f t="shared" si="85"/>
        <v/>
      </c>
      <c r="Q638" s="26"/>
    </row>
    <row r="639" spans="3:17" ht="18" customHeight="1" x14ac:dyDescent="0.25">
      <c r="C639" s="70" t="str">
        <f>IF(ISTEXT('5. Emisiones Fugitivas'!E33),'5. Emisiones Fugitivas'!E33,"")</f>
        <v/>
      </c>
      <c r="D639" s="70">
        <f>'5. Emisiones Fugitivas'!F33</f>
        <v>0</v>
      </c>
      <c r="E639" s="70" t="str">
        <f t="shared" si="83"/>
        <v/>
      </c>
      <c r="F639" s="130" t="str">
        <f t="shared" si="84"/>
        <v/>
      </c>
      <c r="G639" s="145">
        <f>'5. Emisiones Fugitivas'!J33</f>
        <v>0</v>
      </c>
      <c r="H639" s="145">
        <f>'5. Emisiones Fugitivas'!M33</f>
        <v>0</v>
      </c>
      <c r="I639" s="151" t="str">
        <f t="shared" si="85"/>
        <v/>
      </c>
      <c r="Q639" s="26"/>
    </row>
    <row r="640" spans="3:17" ht="18" customHeight="1" x14ac:dyDescent="0.25">
      <c r="C640" s="70" t="str">
        <f>IF(ISTEXT('5. Emisiones Fugitivas'!E34),'5. Emisiones Fugitivas'!E34,"")</f>
        <v/>
      </c>
      <c r="D640" s="70">
        <f>'5. Emisiones Fugitivas'!F34</f>
        <v>0</v>
      </c>
      <c r="E640" s="70" t="str">
        <f t="shared" si="83"/>
        <v/>
      </c>
      <c r="F640" s="130" t="str">
        <f t="shared" si="84"/>
        <v/>
      </c>
      <c r="G640" s="145">
        <f>'5. Emisiones Fugitivas'!J34</f>
        <v>0</v>
      </c>
      <c r="H640" s="145">
        <f>'5. Emisiones Fugitivas'!M34</f>
        <v>0</v>
      </c>
      <c r="I640" s="151" t="str">
        <f t="shared" si="85"/>
        <v/>
      </c>
      <c r="Q640" s="26"/>
    </row>
    <row r="641" spans="1:34" ht="18" customHeight="1" x14ac:dyDescent="0.25">
      <c r="C641" s="70" t="str">
        <f>IF(ISTEXT('5. Emisiones Fugitivas'!E35),'5. Emisiones Fugitivas'!E35,"")</f>
        <v/>
      </c>
      <c r="D641" s="70">
        <f>'5. Emisiones Fugitivas'!F35</f>
        <v>0</v>
      </c>
      <c r="E641" s="70" t="str">
        <f t="shared" si="83"/>
        <v/>
      </c>
      <c r="F641" s="130" t="str">
        <f t="shared" si="84"/>
        <v/>
      </c>
      <c r="G641" s="145">
        <f>'5. Emisiones Fugitivas'!J35</f>
        <v>0</v>
      </c>
      <c r="H641" s="145">
        <f>'5. Emisiones Fugitivas'!M35</f>
        <v>0</v>
      </c>
      <c r="I641" s="151" t="str">
        <f t="shared" si="85"/>
        <v/>
      </c>
      <c r="Q641" s="26"/>
    </row>
    <row r="642" spans="1:34" ht="18" customHeight="1" x14ac:dyDescent="0.25">
      <c r="C642" s="70" t="str">
        <f>IF(ISTEXT('5. Emisiones Fugitivas'!E36),'5. Emisiones Fugitivas'!E36,"")</f>
        <v/>
      </c>
      <c r="D642" s="70">
        <f>'5. Emisiones Fugitivas'!F36</f>
        <v>0</v>
      </c>
      <c r="E642" s="70" t="str">
        <f t="shared" si="83"/>
        <v/>
      </c>
      <c r="F642" s="130" t="str">
        <f t="shared" si="84"/>
        <v/>
      </c>
      <c r="G642" s="145">
        <f>'5. Emisiones Fugitivas'!J36</f>
        <v>0</v>
      </c>
      <c r="H642" s="145">
        <f>'5. Emisiones Fugitivas'!M36</f>
        <v>0</v>
      </c>
      <c r="I642" s="151" t="str">
        <f t="shared" si="85"/>
        <v/>
      </c>
      <c r="Q642" s="26"/>
    </row>
    <row r="643" spans="1:34" ht="18" customHeight="1" x14ac:dyDescent="0.25">
      <c r="C643" s="70" t="str">
        <f>IF(ISTEXT('5. Emisiones Fugitivas'!E37),'5. Emisiones Fugitivas'!E37,"")</f>
        <v/>
      </c>
      <c r="D643" s="70">
        <f>'5. Emisiones Fugitivas'!F37</f>
        <v>0</v>
      </c>
      <c r="E643" s="70" t="str">
        <f t="shared" si="83"/>
        <v/>
      </c>
      <c r="F643" s="130" t="str">
        <f t="shared" si="84"/>
        <v/>
      </c>
      <c r="G643" s="145">
        <f>'5. Emisiones Fugitivas'!J37</f>
        <v>0</v>
      </c>
      <c r="H643" s="145">
        <f>'5. Emisiones Fugitivas'!M37</f>
        <v>0</v>
      </c>
      <c r="I643" s="151" t="str">
        <f t="shared" si="85"/>
        <v/>
      </c>
      <c r="Q643" s="26"/>
    </row>
    <row r="644" spans="1:34" ht="18" customHeight="1" x14ac:dyDescent="0.25">
      <c r="C644" s="70" t="str">
        <f>IF(ISTEXT('5. Emisiones Fugitivas'!E38),'5. Emisiones Fugitivas'!E38,"")</f>
        <v/>
      </c>
      <c r="D644" s="70">
        <f>'5. Emisiones Fugitivas'!F38</f>
        <v>0</v>
      </c>
      <c r="E644" s="70" t="str">
        <f t="shared" si="83"/>
        <v/>
      </c>
      <c r="F644" s="130" t="str">
        <f t="shared" si="84"/>
        <v/>
      </c>
      <c r="G644" s="145">
        <f>'5. Emisiones Fugitivas'!J38</f>
        <v>0</v>
      </c>
      <c r="H644" s="145">
        <f>'5. Emisiones Fugitivas'!M38</f>
        <v>0</v>
      </c>
      <c r="I644" s="151" t="str">
        <f t="shared" si="85"/>
        <v/>
      </c>
      <c r="Q644" s="26"/>
    </row>
    <row r="645" spans="1:34" ht="18" customHeight="1" x14ac:dyDescent="0.25">
      <c r="C645" s="70" t="str">
        <f>IF(ISTEXT('5. Emisiones Fugitivas'!E39),'5. Emisiones Fugitivas'!E39,"")</f>
        <v/>
      </c>
      <c r="D645" s="70">
        <f>'5. Emisiones Fugitivas'!F39</f>
        <v>0</v>
      </c>
      <c r="E645" s="70" t="str">
        <f t="shared" si="83"/>
        <v/>
      </c>
      <c r="F645" s="130" t="str">
        <f t="shared" si="84"/>
        <v/>
      </c>
      <c r="G645" s="145">
        <f>'5. Emisiones Fugitivas'!J39</f>
        <v>0</v>
      </c>
      <c r="H645" s="145">
        <f>'5. Emisiones Fugitivas'!M39</f>
        <v>0</v>
      </c>
      <c r="I645" s="151" t="str">
        <f t="shared" si="85"/>
        <v/>
      </c>
      <c r="Q645" s="26"/>
    </row>
    <row r="646" spans="1:34" ht="18" customHeight="1" x14ac:dyDescent="0.25">
      <c r="C646" s="70" t="str">
        <f>IF(ISTEXT('5. Emisiones Fugitivas'!E40),'5. Emisiones Fugitivas'!E40,"")</f>
        <v/>
      </c>
      <c r="D646" s="70">
        <f>'5. Emisiones Fugitivas'!F40</f>
        <v>0</v>
      </c>
      <c r="E646" s="70" t="str">
        <f t="shared" si="83"/>
        <v/>
      </c>
      <c r="F646" s="130" t="str">
        <f t="shared" si="84"/>
        <v/>
      </c>
      <c r="G646" s="145">
        <f>'5. Emisiones Fugitivas'!J40</f>
        <v>0</v>
      </c>
      <c r="H646" s="145">
        <f>'5. Emisiones Fugitivas'!M40</f>
        <v>0</v>
      </c>
      <c r="I646" s="151" t="str">
        <f t="shared" si="85"/>
        <v/>
      </c>
      <c r="Q646" s="26"/>
    </row>
    <row r="647" spans="1:34" ht="18" customHeight="1" x14ac:dyDescent="0.25">
      <c r="C647" s="70" t="str">
        <f>IF(ISTEXT('5. Emisiones Fugitivas'!E41),'5. Emisiones Fugitivas'!E41,"")</f>
        <v/>
      </c>
      <c r="D647" s="70">
        <f>'5. Emisiones Fugitivas'!F41</f>
        <v>0</v>
      </c>
      <c r="E647" s="70" t="str">
        <f t="shared" si="83"/>
        <v/>
      </c>
      <c r="F647" s="130" t="str">
        <f t="shared" si="84"/>
        <v/>
      </c>
      <c r="G647" s="145">
        <f>'5. Emisiones Fugitivas'!J41</f>
        <v>0</v>
      </c>
      <c r="H647" s="145">
        <f>'5. Emisiones Fugitivas'!M41</f>
        <v>0</v>
      </c>
      <c r="I647" s="151" t="str">
        <f t="shared" si="85"/>
        <v/>
      </c>
      <c r="Q647" s="26"/>
    </row>
    <row r="648" spans="1:34" ht="18" customHeight="1" x14ac:dyDescent="0.25">
      <c r="C648" s="70" t="str">
        <f>IF(ISTEXT('5. Emisiones Fugitivas'!E42),'5. Emisiones Fugitivas'!E42,"")</f>
        <v/>
      </c>
      <c r="D648" s="70">
        <f>'5. Emisiones Fugitivas'!F42</f>
        <v>0</v>
      </c>
      <c r="E648" s="70" t="str">
        <f t="shared" si="83"/>
        <v/>
      </c>
      <c r="F648" s="130" t="str">
        <f t="shared" si="84"/>
        <v/>
      </c>
      <c r="G648" s="145">
        <f>'5. Emisiones Fugitivas'!J42</f>
        <v>0</v>
      </c>
      <c r="H648" s="145">
        <f>'5. Emisiones Fugitivas'!M42</f>
        <v>0</v>
      </c>
      <c r="I648" s="151" t="str">
        <f t="shared" si="85"/>
        <v/>
      </c>
      <c r="Q648" s="26"/>
    </row>
    <row r="649" spans="1:34" ht="18" customHeight="1" x14ac:dyDescent="0.25">
      <c r="C649" s="70" t="str">
        <f>IF(ISTEXT('5. Emisiones Fugitivas'!E43),'5. Emisiones Fugitivas'!E43,"")</f>
        <v/>
      </c>
      <c r="D649" s="70">
        <f>'5. Emisiones Fugitivas'!F43</f>
        <v>0</v>
      </c>
      <c r="E649" s="70" t="str">
        <f t="shared" si="83"/>
        <v/>
      </c>
      <c r="F649" s="130" t="str">
        <f t="shared" si="84"/>
        <v/>
      </c>
      <c r="G649" s="145">
        <f>'5. Emisiones Fugitivas'!J43</f>
        <v>0</v>
      </c>
      <c r="H649" s="145">
        <f>'5. Emisiones Fugitivas'!M43</f>
        <v>0</v>
      </c>
      <c r="I649" s="151" t="str">
        <f t="shared" si="85"/>
        <v/>
      </c>
      <c r="Q649" s="26"/>
    </row>
    <row r="650" spans="1:34" ht="18" customHeight="1" x14ac:dyDescent="0.25">
      <c r="D650" s="219"/>
      <c r="E650" s="219"/>
      <c r="F650" s="220"/>
      <c r="G650" s="221"/>
      <c r="H650" s="221"/>
      <c r="I650" s="197">
        <f>SUM(I628:I649)</f>
        <v>0</v>
      </c>
      <c r="Q650" s="26"/>
    </row>
    <row r="651" spans="1:34" ht="18" customHeight="1" x14ac:dyDescent="0.25">
      <c r="C651" s="219"/>
      <c r="D651" s="219"/>
      <c r="E651" s="220"/>
      <c r="F651" s="221"/>
      <c r="G651" s="221"/>
      <c r="H651" s="222"/>
      <c r="Q651" s="26"/>
    </row>
    <row r="652" spans="1:34" x14ac:dyDescent="0.25">
      <c r="A652" s="26"/>
      <c r="F652" s="144"/>
      <c r="Q652" s="26"/>
      <c r="AG652" s="26"/>
    </row>
    <row r="653" spans="1:34" ht="18" customHeight="1" x14ac:dyDescent="0.25">
      <c r="B653" s="142" t="s">
        <v>801</v>
      </c>
      <c r="C653" s="142"/>
      <c r="D653" s="142"/>
      <c r="E653" s="142"/>
      <c r="F653" s="142"/>
      <c r="G653" s="142"/>
      <c r="H653" s="142"/>
      <c r="I653" s="142"/>
      <c r="J653" s="142"/>
      <c r="K653" s="142"/>
    </row>
    <row r="654" spans="1:34" x14ac:dyDescent="0.25">
      <c r="A654" s="119"/>
      <c r="F654" s="144"/>
      <c r="Q654" s="26"/>
      <c r="AG654" s="26"/>
    </row>
    <row r="655" spans="1:34" ht="18" customHeight="1" x14ac:dyDescent="0.25">
      <c r="D655" s="184" t="s">
        <v>839</v>
      </c>
      <c r="E655" s="184" t="s">
        <v>840</v>
      </c>
      <c r="F655" s="184" t="s">
        <v>841</v>
      </c>
      <c r="G655" s="184" t="s">
        <v>842</v>
      </c>
    </row>
    <row r="656" spans="1:34" ht="18" customHeight="1" x14ac:dyDescent="0.25">
      <c r="B656" s="26">
        <v>9</v>
      </c>
      <c r="C656" s="134" t="s">
        <v>814</v>
      </c>
      <c r="D656" s="185" t="s">
        <v>139</v>
      </c>
      <c r="E656" s="185" t="s">
        <v>139</v>
      </c>
      <c r="F656" s="185" t="s">
        <v>139</v>
      </c>
      <c r="G656" s="185">
        <f>I686</f>
        <v>0</v>
      </c>
      <c r="J656" s="38"/>
      <c r="K656" s="38"/>
      <c r="Q656" s="26"/>
      <c r="R656" s="27"/>
      <c r="AG656" s="26"/>
      <c r="AH656" s="27"/>
    </row>
    <row r="657" spans="1:53" ht="18" customHeight="1" x14ac:dyDescent="0.25">
      <c r="A657" s="106"/>
      <c r="B657" s="90"/>
      <c r="C657" s="87"/>
      <c r="D657" s="87"/>
      <c r="E657" s="87"/>
      <c r="F657" s="87"/>
      <c r="G657" s="183"/>
      <c r="H657" s="87"/>
      <c r="J657" s="89"/>
      <c r="K657" s="89"/>
      <c r="L657" s="89"/>
      <c r="M657" s="89"/>
      <c r="N657" s="89"/>
      <c r="O657" s="89"/>
      <c r="P657" s="87"/>
      <c r="Q657" s="87"/>
      <c r="R657" s="87"/>
      <c r="S657" s="87"/>
      <c r="T657" s="87"/>
      <c r="U657" s="87"/>
      <c r="V657" s="89"/>
      <c r="W657" s="89"/>
      <c r="X657" s="89"/>
      <c r="Y657" s="89"/>
      <c r="Z657" s="89"/>
      <c r="AA657" s="89"/>
      <c r="AB657" s="87"/>
      <c r="AC657" s="87"/>
      <c r="AD657" s="87"/>
      <c r="AE657" s="87"/>
      <c r="AF657" s="87"/>
      <c r="AG657" s="87"/>
      <c r="AH657" s="89"/>
      <c r="AI657" s="89"/>
      <c r="AJ657" s="89"/>
      <c r="AK657" s="89"/>
      <c r="AL657" s="89"/>
      <c r="AM657" s="89"/>
      <c r="AN657" s="87"/>
      <c r="AO657" s="87"/>
      <c r="AP657" s="87"/>
      <c r="AQ657" s="87"/>
      <c r="AR657" s="87"/>
      <c r="AS657" s="87"/>
      <c r="AT657" s="89"/>
      <c r="AU657" s="89"/>
      <c r="AV657" s="89"/>
      <c r="AW657" s="89"/>
      <c r="AX657" s="89"/>
      <c r="AY657" s="89"/>
      <c r="AZ657" s="87"/>
      <c r="BA657" s="87"/>
    </row>
    <row r="658" spans="1:53" ht="18" customHeight="1" x14ac:dyDescent="0.25">
      <c r="B658" s="11"/>
      <c r="C658" s="11"/>
      <c r="D658" s="11"/>
      <c r="J658" s="38"/>
      <c r="K658" s="38"/>
      <c r="Q658" s="26"/>
      <c r="R658" s="27"/>
      <c r="AG658" s="26"/>
      <c r="AH658" s="27"/>
    </row>
    <row r="659" spans="1:53" x14ac:dyDescent="0.25">
      <c r="A659" s="119"/>
      <c r="B659" s="120" t="s">
        <v>807</v>
      </c>
      <c r="F659" s="144"/>
      <c r="Q659" s="26"/>
      <c r="AG659" s="26"/>
    </row>
    <row r="660" spans="1:53" x14ac:dyDescent="0.25">
      <c r="A660" s="119"/>
      <c r="B660" s="120"/>
      <c r="F660" s="144"/>
      <c r="Q660" s="26"/>
      <c r="AG660" s="26"/>
    </row>
    <row r="661" spans="1:53" x14ac:dyDescent="0.25">
      <c r="A661" s="26"/>
      <c r="C661" s="218" t="s">
        <v>804</v>
      </c>
      <c r="D661" s="218" t="s">
        <v>137</v>
      </c>
      <c r="E661" s="218" t="s">
        <v>653</v>
      </c>
      <c r="Q661" s="26"/>
      <c r="AG661" s="26"/>
    </row>
    <row r="662" spans="1:53" ht="18" customHeight="1" x14ac:dyDescent="0.25">
      <c r="A662" s="26"/>
      <c r="C662" s="152" t="s">
        <v>648</v>
      </c>
      <c r="D662" s="152" t="s">
        <v>664</v>
      </c>
      <c r="E662" s="297">
        <v>1</v>
      </c>
      <c r="Q662" s="26"/>
      <c r="AG662" s="26"/>
    </row>
    <row r="663" spans="1:53" ht="18" customHeight="1" x14ac:dyDescent="0.25">
      <c r="A663" s="26"/>
      <c r="C663" s="152" t="s">
        <v>645</v>
      </c>
      <c r="D663" s="152" t="s">
        <v>802</v>
      </c>
      <c r="E663" s="297">
        <v>28</v>
      </c>
      <c r="Q663" s="26"/>
      <c r="AG663" s="26"/>
    </row>
    <row r="664" spans="1:53" ht="18" customHeight="1" x14ac:dyDescent="0.25">
      <c r="A664" s="26"/>
      <c r="C664" s="152" t="s">
        <v>646</v>
      </c>
      <c r="D664" s="152" t="s">
        <v>803</v>
      </c>
      <c r="E664" s="297">
        <v>265</v>
      </c>
      <c r="Q664" s="26"/>
      <c r="AG664" s="26"/>
    </row>
    <row r="665" spans="1:53" ht="18" customHeight="1" x14ac:dyDescent="0.25">
      <c r="A665" s="26"/>
      <c r="C665" s="152" t="s">
        <v>553</v>
      </c>
      <c r="D665" s="152" t="s">
        <v>798</v>
      </c>
      <c r="E665" s="297">
        <v>23500</v>
      </c>
      <c r="Q665" s="26"/>
      <c r="AG665" s="26"/>
    </row>
    <row r="666" spans="1:53" ht="18" customHeight="1" x14ac:dyDescent="0.25">
      <c r="A666" s="26"/>
      <c r="C666" s="152" t="s">
        <v>652</v>
      </c>
      <c r="D666" s="152" t="s">
        <v>799</v>
      </c>
      <c r="E666" s="297">
        <v>16100</v>
      </c>
      <c r="Q666" s="26"/>
      <c r="AG666" s="26"/>
    </row>
    <row r="667" spans="1:53" ht="18" customHeight="1" x14ac:dyDescent="0.25">
      <c r="A667" s="26"/>
      <c r="C667" s="152" t="s">
        <v>666</v>
      </c>
      <c r="D667" s="152" t="s">
        <v>665</v>
      </c>
      <c r="E667" s="297">
        <v>491</v>
      </c>
      <c r="Q667" s="26"/>
      <c r="AG667" s="26"/>
    </row>
    <row r="668" spans="1:53" ht="18" customHeight="1" x14ac:dyDescent="0.25">
      <c r="A668" s="26"/>
      <c r="C668" s="152" t="s">
        <v>668</v>
      </c>
      <c r="D668" s="152" t="s">
        <v>667</v>
      </c>
      <c r="E668" s="297">
        <v>1790</v>
      </c>
      <c r="Q668" s="26"/>
      <c r="AG668" s="26"/>
    </row>
    <row r="669" spans="1:53" ht="18" customHeight="1" x14ac:dyDescent="0.25">
      <c r="A669" s="26"/>
      <c r="C669" s="152" t="s">
        <v>669</v>
      </c>
      <c r="D669" s="152" t="s">
        <v>805</v>
      </c>
      <c r="E669" s="297">
        <v>216</v>
      </c>
      <c r="Q669" s="26"/>
      <c r="AG669" s="26"/>
    </row>
    <row r="670" spans="1:53" ht="18" customHeight="1" x14ac:dyDescent="0.25">
      <c r="A670" s="26"/>
      <c r="C670" s="152" t="s">
        <v>670</v>
      </c>
      <c r="D670" s="152" t="s">
        <v>806</v>
      </c>
      <c r="E670" s="297">
        <v>11100</v>
      </c>
      <c r="Q670" s="26"/>
      <c r="AG670" s="26"/>
    </row>
    <row r="671" spans="1:53" ht="18" customHeight="1" x14ac:dyDescent="0.25">
      <c r="A671" s="26"/>
      <c r="C671" s="152" t="s">
        <v>843</v>
      </c>
      <c r="D671" s="152" t="s">
        <v>671</v>
      </c>
      <c r="E671" s="297">
        <v>8900</v>
      </c>
      <c r="Q671" s="26"/>
      <c r="AG671" s="26"/>
    </row>
    <row r="672" spans="1:53" ht="18" customHeight="1" x14ac:dyDescent="0.25">
      <c r="C672" s="152" t="s">
        <v>1015</v>
      </c>
      <c r="D672" s="152" t="s">
        <v>139</v>
      </c>
      <c r="E672" s="297" t="s">
        <v>139</v>
      </c>
      <c r="Q672" s="26"/>
      <c r="R672" s="27"/>
      <c r="AG672" s="26"/>
      <c r="AH672" s="27"/>
    </row>
    <row r="673" spans="1:34" ht="18" customHeight="1" x14ac:dyDescent="0.25">
      <c r="C673" s="149"/>
      <c r="D673" s="149"/>
      <c r="E673" s="154"/>
      <c r="Q673" s="26"/>
      <c r="R673" s="27"/>
      <c r="AG673" s="26"/>
      <c r="AH673" s="27"/>
    </row>
    <row r="674" spans="1:34" ht="18" customHeight="1" x14ac:dyDescent="0.25">
      <c r="B674" s="120" t="s">
        <v>764</v>
      </c>
      <c r="Q674" s="26"/>
      <c r="R674" s="27"/>
      <c r="AG674" s="26"/>
      <c r="AH674" s="27"/>
    </row>
    <row r="675" spans="1:34" ht="18" customHeight="1" x14ac:dyDescent="0.25">
      <c r="Q675" s="26"/>
    </row>
    <row r="676" spans="1:34" ht="18" customHeight="1" x14ac:dyDescent="0.25">
      <c r="C676" s="157" t="s">
        <v>850</v>
      </c>
      <c r="D676" s="202" t="s">
        <v>808</v>
      </c>
      <c r="E676" s="202" t="s">
        <v>90</v>
      </c>
      <c r="F676" s="203" t="s">
        <v>519</v>
      </c>
      <c r="G676" s="218" t="s">
        <v>809</v>
      </c>
      <c r="H676" s="218" t="s">
        <v>812</v>
      </c>
      <c r="I676" s="218" t="s">
        <v>759</v>
      </c>
      <c r="Q676" s="26"/>
    </row>
    <row r="677" spans="1:34" ht="18" customHeight="1" x14ac:dyDescent="0.25">
      <c r="C677" s="189" t="s">
        <v>230</v>
      </c>
      <c r="D677" s="189"/>
      <c r="E677" s="189"/>
      <c r="F677" s="189"/>
      <c r="G677" s="189"/>
      <c r="H677" s="189"/>
      <c r="I677" s="189" t="s">
        <v>229</v>
      </c>
      <c r="Q677" s="26"/>
    </row>
    <row r="678" spans="1:34" ht="18" customHeight="1" x14ac:dyDescent="0.25">
      <c r="C678" s="70" t="str">
        <f>IF(ISTEXT('5. Emisiones Fugitivas'!E59),'5. Emisiones Fugitivas'!E59,"")</f>
        <v/>
      </c>
      <c r="D678" s="70">
        <f>'5. Emisiones Fugitivas'!F59</f>
        <v>0</v>
      </c>
      <c r="E678" s="70" t="str">
        <f t="shared" ref="E678:E685" si="86">IFERROR(VLOOKUP(D678,PCA_2,2,0),"")</f>
        <v/>
      </c>
      <c r="F678" s="298" t="str">
        <f t="shared" ref="F678:F685" si="87">IFERROR(VLOOKUP(D678,PCA_2,3,0),"")</f>
        <v/>
      </c>
      <c r="G678" s="145">
        <f>'5. Emisiones Fugitivas'!J59</f>
        <v>0</v>
      </c>
      <c r="H678" s="145">
        <f>'5. Emisiones Fugitivas'!L59</f>
        <v>0</v>
      </c>
      <c r="I678" s="151" t="str">
        <f>IFERROR(IF(D678="Otro",G678*H678,F678*H678),"")</f>
        <v/>
      </c>
      <c r="Q678" s="26"/>
    </row>
    <row r="679" spans="1:34" ht="18" customHeight="1" x14ac:dyDescent="0.25">
      <c r="C679" s="70" t="str">
        <f>IF(ISTEXT('5. Emisiones Fugitivas'!E60),'5. Emisiones Fugitivas'!E60,"")</f>
        <v/>
      </c>
      <c r="D679" s="70">
        <f>'5. Emisiones Fugitivas'!F60</f>
        <v>0</v>
      </c>
      <c r="E679" s="70" t="str">
        <f t="shared" si="86"/>
        <v/>
      </c>
      <c r="F679" s="298" t="str">
        <f t="shared" si="87"/>
        <v/>
      </c>
      <c r="G679" s="145">
        <f>'5. Emisiones Fugitivas'!J60</f>
        <v>0</v>
      </c>
      <c r="H679" s="145">
        <f>'5. Emisiones Fugitivas'!L60</f>
        <v>0</v>
      </c>
      <c r="I679" s="151" t="str">
        <f t="shared" ref="I679:I685" si="88">IFERROR(IF(D679="Otro",G679*H679,F679*H679),"")</f>
        <v/>
      </c>
      <c r="Q679" s="26"/>
    </row>
    <row r="680" spans="1:34" ht="18" customHeight="1" x14ac:dyDescent="0.25">
      <c r="C680" s="70" t="str">
        <f>IF(ISTEXT('5. Emisiones Fugitivas'!E61),'5. Emisiones Fugitivas'!E61,"")</f>
        <v/>
      </c>
      <c r="D680" s="70">
        <f>'5. Emisiones Fugitivas'!F61</f>
        <v>0</v>
      </c>
      <c r="E680" s="70" t="str">
        <f t="shared" si="86"/>
        <v/>
      </c>
      <c r="F680" s="298" t="str">
        <f t="shared" si="87"/>
        <v/>
      </c>
      <c r="G680" s="145">
        <f>'5. Emisiones Fugitivas'!J61</f>
        <v>0</v>
      </c>
      <c r="H680" s="145">
        <f>'5. Emisiones Fugitivas'!L61</f>
        <v>0</v>
      </c>
      <c r="I680" s="151" t="str">
        <f t="shared" si="88"/>
        <v/>
      </c>
      <c r="Q680" s="26"/>
    </row>
    <row r="681" spans="1:34" ht="18" customHeight="1" x14ac:dyDescent="0.25">
      <c r="C681" s="70" t="str">
        <f>IF(ISTEXT('5. Emisiones Fugitivas'!E62),'5. Emisiones Fugitivas'!E62,"")</f>
        <v/>
      </c>
      <c r="D681" s="70">
        <f>'5. Emisiones Fugitivas'!F62</f>
        <v>0</v>
      </c>
      <c r="E681" s="70" t="str">
        <f t="shared" si="86"/>
        <v/>
      </c>
      <c r="F681" s="298" t="str">
        <f t="shared" si="87"/>
        <v/>
      </c>
      <c r="G681" s="145">
        <f>'5. Emisiones Fugitivas'!J62</f>
        <v>0</v>
      </c>
      <c r="H681" s="145">
        <f>'5. Emisiones Fugitivas'!L62</f>
        <v>0</v>
      </c>
      <c r="I681" s="151" t="str">
        <f t="shared" si="88"/>
        <v/>
      </c>
      <c r="Q681" s="26"/>
    </row>
    <row r="682" spans="1:34" ht="18" customHeight="1" x14ac:dyDescent="0.25">
      <c r="C682" s="70" t="str">
        <f>IF(ISTEXT('5. Emisiones Fugitivas'!E63),'5. Emisiones Fugitivas'!E63,"")</f>
        <v/>
      </c>
      <c r="D682" s="70">
        <f>'5. Emisiones Fugitivas'!F63</f>
        <v>0</v>
      </c>
      <c r="E682" s="70" t="str">
        <f t="shared" si="86"/>
        <v/>
      </c>
      <c r="F682" s="298" t="str">
        <f t="shared" si="87"/>
        <v/>
      </c>
      <c r="G682" s="145">
        <f>'5. Emisiones Fugitivas'!J63</f>
        <v>0</v>
      </c>
      <c r="H682" s="145">
        <f>'5. Emisiones Fugitivas'!L63</f>
        <v>0</v>
      </c>
      <c r="I682" s="151" t="str">
        <f t="shared" si="88"/>
        <v/>
      </c>
      <c r="Q682" s="26"/>
    </row>
    <row r="683" spans="1:34" ht="18" customHeight="1" x14ac:dyDescent="0.25">
      <c r="C683" s="70" t="str">
        <f>IF(ISTEXT('5. Emisiones Fugitivas'!E64),'5. Emisiones Fugitivas'!E64,"")</f>
        <v/>
      </c>
      <c r="D683" s="70">
        <f>'5. Emisiones Fugitivas'!F64</f>
        <v>0</v>
      </c>
      <c r="E683" s="70" t="str">
        <f t="shared" si="86"/>
        <v/>
      </c>
      <c r="F683" s="298" t="str">
        <f t="shared" si="87"/>
        <v/>
      </c>
      <c r="G683" s="145">
        <f>'5. Emisiones Fugitivas'!J64</f>
        <v>0</v>
      </c>
      <c r="H683" s="145">
        <f>'5. Emisiones Fugitivas'!L64</f>
        <v>0</v>
      </c>
      <c r="I683" s="151" t="str">
        <f t="shared" si="88"/>
        <v/>
      </c>
      <c r="Q683" s="26"/>
    </row>
    <row r="684" spans="1:34" ht="18" customHeight="1" x14ac:dyDescent="0.25">
      <c r="C684" s="70" t="str">
        <f>IF(ISTEXT('5. Emisiones Fugitivas'!E65),'5. Emisiones Fugitivas'!E65,"")</f>
        <v/>
      </c>
      <c r="D684" s="70">
        <f>'5. Emisiones Fugitivas'!F65</f>
        <v>0</v>
      </c>
      <c r="E684" s="70" t="str">
        <f t="shared" si="86"/>
        <v/>
      </c>
      <c r="F684" s="298" t="str">
        <f t="shared" si="87"/>
        <v/>
      </c>
      <c r="G684" s="145">
        <f>'5. Emisiones Fugitivas'!J65</f>
        <v>0</v>
      </c>
      <c r="H684" s="145">
        <f>'5. Emisiones Fugitivas'!L65</f>
        <v>0</v>
      </c>
      <c r="I684" s="151" t="str">
        <f t="shared" si="88"/>
        <v/>
      </c>
      <c r="Q684" s="26"/>
    </row>
    <row r="685" spans="1:34" ht="18" customHeight="1" x14ac:dyDescent="0.25">
      <c r="C685" s="70" t="str">
        <f>IF(ISTEXT('5. Emisiones Fugitivas'!E66),'5. Emisiones Fugitivas'!E66,"")</f>
        <v/>
      </c>
      <c r="D685" s="70">
        <f>'5. Emisiones Fugitivas'!F66</f>
        <v>0</v>
      </c>
      <c r="E685" s="70" t="str">
        <f t="shared" si="86"/>
        <v/>
      </c>
      <c r="F685" s="298" t="str">
        <f t="shared" si="87"/>
        <v/>
      </c>
      <c r="G685" s="145">
        <f>'5. Emisiones Fugitivas'!J66</f>
        <v>0</v>
      </c>
      <c r="H685" s="145">
        <f>'5. Emisiones Fugitivas'!L66</f>
        <v>0</v>
      </c>
      <c r="I685" s="151" t="str">
        <f t="shared" si="88"/>
        <v/>
      </c>
      <c r="Q685" s="26"/>
    </row>
    <row r="686" spans="1:34" ht="18" customHeight="1" x14ac:dyDescent="0.25">
      <c r="D686" s="219"/>
      <c r="E686" s="219"/>
      <c r="F686" s="220"/>
      <c r="G686" s="221"/>
      <c r="H686" s="221"/>
      <c r="I686" s="197">
        <f>SUM(I678:I685)</f>
        <v>0</v>
      </c>
      <c r="Q686" s="26"/>
    </row>
    <row r="687" spans="1:34" ht="18" customHeight="1" x14ac:dyDescent="0.25"/>
    <row r="688" spans="1:34" ht="18" customHeight="1" x14ac:dyDescent="0.25">
      <c r="A688" s="828"/>
      <c r="B688" s="829" t="s">
        <v>1527</v>
      </c>
      <c r="C688" s="28"/>
      <c r="Q688" s="26"/>
      <c r="R688" s="27"/>
      <c r="AG688" s="26"/>
      <c r="AH688" s="27"/>
    </row>
    <row r="689" spans="3:17" ht="18" customHeight="1" x14ac:dyDescent="0.25">
      <c r="Q689" s="26"/>
    </row>
    <row r="690" spans="3:17" ht="18" customHeight="1" x14ac:dyDescent="0.25">
      <c r="C690" s="830" t="s">
        <v>850</v>
      </c>
      <c r="D690" s="831" t="s">
        <v>808</v>
      </c>
      <c r="E690" s="831" t="s">
        <v>90</v>
      </c>
      <c r="F690" s="832" t="s">
        <v>519</v>
      </c>
      <c r="G690" s="833" t="s">
        <v>809</v>
      </c>
      <c r="H690" s="833" t="s">
        <v>812</v>
      </c>
      <c r="I690" s="833" t="s">
        <v>759</v>
      </c>
      <c r="Q690" s="26"/>
    </row>
    <row r="691" spans="3:17" ht="18" customHeight="1" x14ac:dyDescent="0.25">
      <c r="C691" s="783" t="s">
        <v>230</v>
      </c>
      <c r="D691" s="783"/>
      <c r="E691" s="783"/>
      <c r="F691" s="783"/>
      <c r="G691" s="783"/>
      <c r="H691" s="783"/>
      <c r="I691" s="783" t="s">
        <v>229</v>
      </c>
      <c r="Q691" s="26"/>
    </row>
    <row r="692" spans="3:17" ht="18" customHeight="1" x14ac:dyDescent="0.25">
      <c r="C692" s="826" t="str">
        <f>C628</f>
        <v/>
      </c>
      <c r="D692" s="826">
        <f t="shared" ref="D692:I692" si="89">D628</f>
        <v>0</v>
      </c>
      <c r="E692" s="826" t="str">
        <f t="shared" si="89"/>
        <v/>
      </c>
      <c r="F692" s="826" t="str">
        <f t="shared" si="89"/>
        <v/>
      </c>
      <c r="G692" s="826">
        <f t="shared" si="89"/>
        <v>0</v>
      </c>
      <c r="H692" s="826">
        <f t="shared" si="89"/>
        <v>0</v>
      </c>
      <c r="I692" s="826" t="str">
        <f t="shared" si="89"/>
        <v/>
      </c>
      <c r="Q692" s="26"/>
    </row>
    <row r="693" spans="3:17" ht="18" customHeight="1" x14ac:dyDescent="0.25">
      <c r="C693" s="826" t="str">
        <f t="shared" ref="C693:C713" si="90">C629</f>
        <v/>
      </c>
      <c r="D693" s="826">
        <f t="shared" ref="D693:I693" si="91">D629</f>
        <v>0</v>
      </c>
      <c r="E693" s="826" t="str">
        <f t="shared" si="91"/>
        <v/>
      </c>
      <c r="F693" s="826" t="str">
        <f t="shared" si="91"/>
        <v/>
      </c>
      <c r="G693" s="826">
        <f t="shared" si="91"/>
        <v>0</v>
      </c>
      <c r="H693" s="826">
        <f t="shared" si="91"/>
        <v>0</v>
      </c>
      <c r="I693" s="826" t="str">
        <f t="shared" si="91"/>
        <v/>
      </c>
      <c r="Q693" s="26"/>
    </row>
    <row r="694" spans="3:17" ht="18" customHeight="1" x14ac:dyDescent="0.25">
      <c r="C694" s="826" t="str">
        <f t="shared" si="90"/>
        <v/>
      </c>
      <c r="D694" s="826">
        <f t="shared" ref="D694:I694" si="92">D630</f>
        <v>0</v>
      </c>
      <c r="E694" s="826" t="str">
        <f t="shared" si="92"/>
        <v/>
      </c>
      <c r="F694" s="826" t="str">
        <f t="shared" si="92"/>
        <v/>
      </c>
      <c r="G694" s="826">
        <f t="shared" si="92"/>
        <v>0</v>
      </c>
      <c r="H694" s="826">
        <f t="shared" si="92"/>
        <v>0</v>
      </c>
      <c r="I694" s="826" t="str">
        <f t="shared" si="92"/>
        <v/>
      </c>
      <c r="Q694" s="26"/>
    </row>
    <row r="695" spans="3:17" ht="18" customHeight="1" x14ac:dyDescent="0.25">
      <c r="C695" s="826" t="str">
        <f t="shared" si="90"/>
        <v/>
      </c>
      <c r="D695" s="826">
        <f t="shared" ref="D695:I695" si="93">D631</f>
        <v>0</v>
      </c>
      <c r="E695" s="826" t="str">
        <f t="shared" si="93"/>
        <v/>
      </c>
      <c r="F695" s="826" t="str">
        <f t="shared" si="93"/>
        <v/>
      </c>
      <c r="G695" s="826">
        <f t="shared" si="93"/>
        <v>0</v>
      </c>
      <c r="H695" s="826">
        <f t="shared" si="93"/>
        <v>0</v>
      </c>
      <c r="I695" s="826" t="str">
        <f t="shared" si="93"/>
        <v/>
      </c>
      <c r="Q695" s="26"/>
    </row>
    <row r="696" spans="3:17" ht="18" customHeight="1" x14ac:dyDescent="0.25">
      <c r="C696" s="826" t="str">
        <f t="shared" si="90"/>
        <v/>
      </c>
      <c r="D696" s="826">
        <f t="shared" ref="D696:I696" si="94">D632</f>
        <v>0</v>
      </c>
      <c r="E696" s="826" t="str">
        <f t="shared" si="94"/>
        <v/>
      </c>
      <c r="F696" s="826" t="str">
        <f t="shared" si="94"/>
        <v/>
      </c>
      <c r="G696" s="826">
        <f t="shared" si="94"/>
        <v>0</v>
      </c>
      <c r="H696" s="826">
        <f t="shared" si="94"/>
        <v>0</v>
      </c>
      <c r="I696" s="826" t="str">
        <f t="shared" si="94"/>
        <v/>
      </c>
      <c r="Q696" s="26"/>
    </row>
    <row r="697" spans="3:17" ht="18" customHeight="1" x14ac:dyDescent="0.25">
      <c r="C697" s="826" t="str">
        <f t="shared" si="90"/>
        <v/>
      </c>
      <c r="D697" s="826">
        <f t="shared" ref="D697:I697" si="95">D633</f>
        <v>0</v>
      </c>
      <c r="E697" s="826" t="str">
        <f t="shared" si="95"/>
        <v/>
      </c>
      <c r="F697" s="826" t="str">
        <f t="shared" si="95"/>
        <v/>
      </c>
      <c r="G697" s="826">
        <f t="shared" si="95"/>
        <v>0</v>
      </c>
      <c r="H697" s="826">
        <f t="shared" si="95"/>
        <v>0</v>
      </c>
      <c r="I697" s="826" t="str">
        <f t="shared" si="95"/>
        <v/>
      </c>
      <c r="Q697" s="26"/>
    </row>
    <row r="698" spans="3:17" ht="18" customHeight="1" x14ac:dyDescent="0.25">
      <c r="C698" s="826" t="str">
        <f t="shared" si="90"/>
        <v/>
      </c>
      <c r="D698" s="826">
        <f t="shared" ref="D698:I698" si="96">D634</f>
        <v>0</v>
      </c>
      <c r="E698" s="826" t="str">
        <f t="shared" si="96"/>
        <v/>
      </c>
      <c r="F698" s="826" t="str">
        <f t="shared" si="96"/>
        <v/>
      </c>
      <c r="G698" s="826">
        <f t="shared" si="96"/>
        <v>0</v>
      </c>
      <c r="H698" s="826">
        <f t="shared" si="96"/>
        <v>0</v>
      </c>
      <c r="I698" s="826" t="str">
        <f t="shared" si="96"/>
        <v/>
      </c>
      <c r="Q698" s="26"/>
    </row>
    <row r="699" spans="3:17" ht="18" customHeight="1" x14ac:dyDescent="0.25">
      <c r="C699" s="826" t="str">
        <f t="shared" si="90"/>
        <v/>
      </c>
      <c r="D699" s="826">
        <f t="shared" ref="D699:I699" si="97">D635</f>
        <v>0</v>
      </c>
      <c r="E699" s="826" t="str">
        <f t="shared" si="97"/>
        <v/>
      </c>
      <c r="F699" s="826" t="str">
        <f t="shared" si="97"/>
        <v/>
      </c>
      <c r="G699" s="826">
        <f t="shared" si="97"/>
        <v>0</v>
      </c>
      <c r="H699" s="826">
        <f t="shared" si="97"/>
        <v>0</v>
      </c>
      <c r="I699" s="826" t="str">
        <f t="shared" si="97"/>
        <v/>
      </c>
      <c r="Q699" s="26"/>
    </row>
    <row r="700" spans="3:17" ht="18" customHeight="1" x14ac:dyDescent="0.25">
      <c r="C700" s="826" t="str">
        <f t="shared" si="90"/>
        <v/>
      </c>
      <c r="D700" s="826">
        <f t="shared" ref="D700:I700" si="98">D636</f>
        <v>0</v>
      </c>
      <c r="E700" s="826" t="str">
        <f t="shared" si="98"/>
        <v/>
      </c>
      <c r="F700" s="826" t="str">
        <f t="shared" si="98"/>
        <v/>
      </c>
      <c r="G700" s="826">
        <f t="shared" si="98"/>
        <v>0</v>
      </c>
      <c r="H700" s="826">
        <f t="shared" si="98"/>
        <v>0</v>
      </c>
      <c r="I700" s="826" t="str">
        <f t="shared" si="98"/>
        <v/>
      </c>
      <c r="Q700" s="26"/>
    </row>
    <row r="701" spans="3:17" ht="18" customHeight="1" x14ac:dyDescent="0.25">
      <c r="C701" s="826" t="str">
        <f t="shared" si="90"/>
        <v/>
      </c>
      <c r="D701" s="826">
        <f t="shared" ref="D701:I701" si="99">D637</f>
        <v>0</v>
      </c>
      <c r="E701" s="826" t="str">
        <f t="shared" si="99"/>
        <v/>
      </c>
      <c r="F701" s="826" t="str">
        <f t="shared" si="99"/>
        <v/>
      </c>
      <c r="G701" s="826">
        <f t="shared" si="99"/>
        <v>0</v>
      </c>
      <c r="H701" s="826">
        <f t="shared" si="99"/>
        <v>0</v>
      </c>
      <c r="I701" s="826" t="str">
        <f t="shared" si="99"/>
        <v/>
      </c>
      <c r="Q701" s="26"/>
    </row>
    <row r="702" spans="3:17" ht="18" customHeight="1" x14ac:dyDescent="0.25">
      <c r="C702" s="826" t="str">
        <f t="shared" si="90"/>
        <v/>
      </c>
      <c r="D702" s="826">
        <f t="shared" ref="D702:I702" si="100">D638</f>
        <v>0</v>
      </c>
      <c r="E702" s="826" t="str">
        <f t="shared" si="100"/>
        <v/>
      </c>
      <c r="F702" s="826" t="str">
        <f t="shared" si="100"/>
        <v/>
      </c>
      <c r="G702" s="826">
        <f t="shared" si="100"/>
        <v>0</v>
      </c>
      <c r="H702" s="826">
        <f t="shared" si="100"/>
        <v>0</v>
      </c>
      <c r="I702" s="826" t="str">
        <f t="shared" si="100"/>
        <v/>
      </c>
      <c r="Q702" s="26"/>
    </row>
    <row r="703" spans="3:17" ht="18" customHeight="1" x14ac:dyDescent="0.25">
      <c r="C703" s="826" t="str">
        <f t="shared" si="90"/>
        <v/>
      </c>
      <c r="D703" s="826">
        <f t="shared" ref="D703:I703" si="101">D639</f>
        <v>0</v>
      </c>
      <c r="E703" s="826" t="str">
        <f t="shared" si="101"/>
        <v/>
      </c>
      <c r="F703" s="826" t="str">
        <f t="shared" si="101"/>
        <v/>
      </c>
      <c r="G703" s="826">
        <f t="shared" si="101"/>
        <v>0</v>
      </c>
      <c r="H703" s="826">
        <f t="shared" si="101"/>
        <v>0</v>
      </c>
      <c r="I703" s="826" t="str">
        <f t="shared" si="101"/>
        <v/>
      </c>
      <c r="Q703" s="26"/>
    </row>
    <row r="704" spans="3:17" ht="18" customHeight="1" x14ac:dyDescent="0.25">
      <c r="C704" s="826" t="str">
        <f t="shared" si="90"/>
        <v/>
      </c>
      <c r="D704" s="826">
        <f t="shared" ref="D704:I704" si="102">D640</f>
        <v>0</v>
      </c>
      <c r="E704" s="826" t="str">
        <f t="shared" si="102"/>
        <v/>
      </c>
      <c r="F704" s="826" t="str">
        <f t="shared" si="102"/>
        <v/>
      </c>
      <c r="G704" s="826">
        <f t="shared" si="102"/>
        <v>0</v>
      </c>
      <c r="H704" s="826">
        <f t="shared" si="102"/>
        <v>0</v>
      </c>
      <c r="I704" s="826" t="str">
        <f t="shared" si="102"/>
        <v/>
      </c>
      <c r="Q704" s="26"/>
    </row>
    <row r="705" spans="3:17" ht="18" customHeight="1" x14ac:dyDescent="0.25">
      <c r="C705" s="826" t="str">
        <f t="shared" si="90"/>
        <v/>
      </c>
      <c r="D705" s="826">
        <f t="shared" ref="D705:I705" si="103">D641</f>
        <v>0</v>
      </c>
      <c r="E705" s="826" t="str">
        <f t="shared" si="103"/>
        <v/>
      </c>
      <c r="F705" s="826" t="str">
        <f t="shared" si="103"/>
        <v/>
      </c>
      <c r="G705" s="826">
        <f t="shared" si="103"/>
        <v>0</v>
      </c>
      <c r="H705" s="826">
        <f t="shared" si="103"/>
        <v>0</v>
      </c>
      <c r="I705" s="826" t="str">
        <f t="shared" si="103"/>
        <v/>
      </c>
      <c r="Q705" s="26"/>
    </row>
    <row r="706" spans="3:17" ht="18" customHeight="1" x14ac:dyDescent="0.25">
      <c r="C706" s="826" t="str">
        <f t="shared" si="90"/>
        <v/>
      </c>
      <c r="D706" s="826">
        <f t="shared" ref="D706:I706" si="104">D642</f>
        <v>0</v>
      </c>
      <c r="E706" s="826" t="str">
        <f t="shared" si="104"/>
        <v/>
      </c>
      <c r="F706" s="826" t="str">
        <f t="shared" si="104"/>
        <v/>
      </c>
      <c r="G706" s="826">
        <f t="shared" si="104"/>
        <v>0</v>
      </c>
      <c r="H706" s="826">
        <f t="shared" si="104"/>
        <v>0</v>
      </c>
      <c r="I706" s="826" t="str">
        <f t="shared" si="104"/>
        <v/>
      </c>
      <c r="Q706" s="26"/>
    </row>
    <row r="707" spans="3:17" ht="18" customHeight="1" x14ac:dyDescent="0.25">
      <c r="C707" s="826" t="str">
        <f t="shared" si="90"/>
        <v/>
      </c>
      <c r="D707" s="826">
        <f t="shared" ref="D707:I707" si="105">D643</f>
        <v>0</v>
      </c>
      <c r="E707" s="826" t="str">
        <f t="shared" si="105"/>
        <v/>
      </c>
      <c r="F707" s="826" t="str">
        <f t="shared" si="105"/>
        <v/>
      </c>
      <c r="G707" s="826">
        <f t="shared" si="105"/>
        <v>0</v>
      </c>
      <c r="H707" s="826">
        <f t="shared" si="105"/>
        <v>0</v>
      </c>
      <c r="I707" s="826" t="str">
        <f t="shared" si="105"/>
        <v/>
      </c>
      <c r="Q707" s="26"/>
    </row>
    <row r="708" spans="3:17" ht="18" customHeight="1" x14ac:dyDescent="0.25">
      <c r="C708" s="826" t="str">
        <f t="shared" si="90"/>
        <v/>
      </c>
      <c r="D708" s="826">
        <f t="shared" ref="D708:I708" si="106">D644</f>
        <v>0</v>
      </c>
      <c r="E708" s="826" t="str">
        <f t="shared" si="106"/>
        <v/>
      </c>
      <c r="F708" s="826" t="str">
        <f t="shared" si="106"/>
        <v/>
      </c>
      <c r="G708" s="826">
        <f t="shared" si="106"/>
        <v>0</v>
      </c>
      <c r="H708" s="826">
        <f t="shared" si="106"/>
        <v>0</v>
      </c>
      <c r="I708" s="826" t="str">
        <f t="shared" si="106"/>
        <v/>
      </c>
      <c r="Q708" s="26"/>
    </row>
    <row r="709" spans="3:17" ht="18" customHeight="1" x14ac:dyDescent="0.25">
      <c r="C709" s="826" t="str">
        <f t="shared" si="90"/>
        <v/>
      </c>
      <c r="D709" s="826">
        <f t="shared" ref="D709:I709" si="107">D645</f>
        <v>0</v>
      </c>
      <c r="E709" s="826" t="str">
        <f t="shared" si="107"/>
        <v/>
      </c>
      <c r="F709" s="826" t="str">
        <f t="shared" si="107"/>
        <v/>
      </c>
      <c r="G709" s="826">
        <f t="shared" si="107"/>
        <v>0</v>
      </c>
      <c r="H709" s="826">
        <f t="shared" si="107"/>
        <v>0</v>
      </c>
      <c r="I709" s="826" t="str">
        <f t="shared" si="107"/>
        <v/>
      </c>
      <c r="Q709" s="26"/>
    </row>
    <row r="710" spans="3:17" ht="18" customHeight="1" x14ac:dyDescent="0.25">
      <c r="C710" s="826" t="str">
        <f t="shared" si="90"/>
        <v/>
      </c>
      <c r="D710" s="826">
        <f t="shared" ref="D710:I710" si="108">D646</f>
        <v>0</v>
      </c>
      <c r="E710" s="826" t="str">
        <f t="shared" si="108"/>
        <v/>
      </c>
      <c r="F710" s="826" t="str">
        <f t="shared" si="108"/>
        <v/>
      </c>
      <c r="G710" s="826">
        <f t="shared" si="108"/>
        <v>0</v>
      </c>
      <c r="H710" s="826">
        <f t="shared" si="108"/>
        <v>0</v>
      </c>
      <c r="I710" s="826" t="str">
        <f t="shared" si="108"/>
        <v/>
      </c>
      <c r="Q710" s="26"/>
    </row>
    <row r="711" spans="3:17" ht="18" customHeight="1" x14ac:dyDescent="0.25">
      <c r="C711" s="826" t="str">
        <f t="shared" si="90"/>
        <v/>
      </c>
      <c r="D711" s="826">
        <f t="shared" ref="D711:I711" si="109">D647</f>
        <v>0</v>
      </c>
      <c r="E711" s="826" t="str">
        <f t="shared" si="109"/>
        <v/>
      </c>
      <c r="F711" s="826" t="str">
        <f t="shared" si="109"/>
        <v/>
      </c>
      <c r="G711" s="826">
        <f t="shared" si="109"/>
        <v>0</v>
      </c>
      <c r="H711" s="826">
        <f t="shared" si="109"/>
        <v>0</v>
      </c>
      <c r="I711" s="826" t="str">
        <f t="shared" si="109"/>
        <v/>
      </c>
      <c r="Q711" s="26"/>
    </row>
    <row r="712" spans="3:17" ht="18" customHeight="1" x14ac:dyDescent="0.25">
      <c r="C712" s="826" t="str">
        <f t="shared" si="90"/>
        <v/>
      </c>
      <c r="D712" s="826">
        <f t="shared" ref="D712:I712" si="110">D648</f>
        <v>0</v>
      </c>
      <c r="E712" s="826" t="str">
        <f t="shared" si="110"/>
        <v/>
      </c>
      <c r="F712" s="826" t="str">
        <f t="shared" si="110"/>
        <v/>
      </c>
      <c r="G712" s="826">
        <f t="shared" si="110"/>
        <v>0</v>
      </c>
      <c r="H712" s="826">
        <f t="shared" si="110"/>
        <v>0</v>
      </c>
      <c r="I712" s="826" t="str">
        <f t="shared" si="110"/>
        <v/>
      </c>
      <c r="Q712" s="26"/>
    </row>
    <row r="713" spans="3:17" ht="18" customHeight="1" x14ac:dyDescent="0.25">
      <c r="C713" s="826" t="str">
        <f t="shared" si="90"/>
        <v/>
      </c>
      <c r="D713" s="826">
        <f t="shared" ref="D713:I713" si="111">D649</f>
        <v>0</v>
      </c>
      <c r="E713" s="826" t="str">
        <f t="shared" si="111"/>
        <v/>
      </c>
      <c r="F713" s="826" t="str">
        <f t="shared" si="111"/>
        <v/>
      </c>
      <c r="G713" s="826">
        <f t="shared" si="111"/>
        <v>0</v>
      </c>
      <c r="H713" s="826">
        <f t="shared" si="111"/>
        <v>0</v>
      </c>
      <c r="I713" s="826" t="str">
        <f t="shared" si="111"/>
        <v/>
      </c>
      <c r="Q713" s="26"/>
    </row>
    <row r="714" spans="3:17" ht="18" customHeight="1" x14ac:dyDescent="0.25">
      <c r="C714" s="826" t="str">
        <f>C678</f>
        <v/>
      </c>
      <c r="D714" s="826">
        <f t="shared" ref="D714:I714" si="112">D678</f>
        <v>0</v>
      </c>
      <c r="E714" s="826" t="str">
        <f t="shared" si="112"/>
        <v/>
      </c>
      <c r="F714" s="826" t="str">
        <f t="shared" si="112"/>
        <v/>
      </c>
      <c r="G714" s="826">
        <f t="shared" si="112"/>
        <v>0</v>
      </c>
      <c r="H714" s="826">
        <f t="shared" si="112"/>
        <v>0</v>
      </c>
      <c r="I714" s="826" t="str">
        <f t="shared" si="112"/>
        <v/>
      </c>
      <c r="Q714" s="26"/>
    </row>
    <row r="715" spans="3:17" ht="18" customHeight="1" x14ac:dyDescent="0.25">
      <c r="C715" s="826" t="str">
        <f t="shared" ref="C715:C721" si="113">C679</f>
        <v/>
      </c>
      <c r="D715" s="826">
        <f t="shared" ref="D715:I715" si="114">D679</f>
        <v>0</v>
      </c>
      <c r="E715" s="826" t="str">
        <f t="shared" si="114"/>
        <v/>
      </c>
      <c r="F715" s="826" t="str">
        <f t="shared" si="114"/>
        <v/>
      </c>
      <c r="G715" s="826">
        <f t="shared" si="114"/>
        <v>0</v>
      </c>
      <c r="H715" s="826">
        <f t="shared" si="114"/>
        <v>0</v>
      </c>
      <c r="I715" s="826" t="str">
        <f t="shared" si="114"/>
        <v/>
      </c>
      <c r="Q715" s="26"/>
    </row>
    <row r="716" spans="3:17" ht="18" customHeight="1" x14ac:dyDescent="0.25">
      <c r="C716" s="826" t="str">
        <f t="shared" si="113"/>
        <v/>
      </c>
      <c r="D716" s="826">
        <f t="shared" ref="D716:I716" si="115">D680</f>
        <v>0</v>
      </c>
      <c r="E716" s="826" t="str">
        <f t="shared" si="115"/>
        <v/>
      </c>
      <c r="F716" s="826" t="str">
        <f t="shared" si="115"/>
        <v/>
      </c>
      <c r="G716" s="826">
        <f t="shared" si="115"/>
        <v>0</v>
      </c>
      <c r="H716" s="826">
        <f t="shared" si="115"/>
        <v>0</v>
      </c>
      <c r="I716" s="826" t="str">
        <f t="shared" si="115"/>
        <v/>
      </c>
      <c r="Q716" s="26"/>
    </row>
    <row r="717" spans="3:17" ht="18" customHeight="1" x14ac:dyDescent="0.25">
      <c r="C717" s="826" t="str">
        <f t="shared" si="113"/>
        <v/>
      </c>
      <c r="D717" s="826">
        <f t="shared" ref="D717:I717" si="116">D681</f>
        <v>0</v>
      </c>
      <c r="E717" s="826" t="str">
        <f t="shared" si="116"/>
        <v/>
      </c>
      <c r="F717" s="826" t="str">
        <f t="shared" si="116"/>
        <v/>
      </c>
      <c r="G717" s="826">
        <f t="shared" si="116"/>
        <v>0</v>
      </c>
      <c r="H717" s="826">
        <f t="shared" si="116"/>
        <v>0</v>
      </c>
      <c r="I717" s="826" t="str">
        <f t="shared" si="116"/>
        <v/>
      </c>
      <c r="Q717" s="26"/>
    </row>
    <row r="718" spans="3:17" ht="18" customHeight="1" x14ac:dyDescent="0.25">
      <c r="C718" s="826" t="str">
        <f t="shared" si="113"/>
        <v/>
      </c>
      <c r="D718" s="826">
        <f t="shared" ref="D718:I718" si="117">D682</f>
        <v>0</v>
      </c>
      <c r="E718" s="826" t="str">
        <f t="shared" si="117"/>
        <v/>
      </c>
      <c r="F718" s="826" t="str">
        <f t="shared" si="117"/>
        <v/>
      </c>
      <c r="G718" s="826">
        <f t="shared" si="117"/>
        <v>0</v>
      </c>
      <c r="H718" s="826">
        <f t="shared" si="117"/>
        <v>0</v>
      </c>
      <c r="I718" s="826" t="str">
        <f t="shared" si="117"/>
        <v/>
      </c>
      <c r="Q718" s="26"/>
    </row>
    <row r="719" spans="3:17" ht="18" customHeight="1" x14ac:dyDescent="0.25">
      <c r="C719" s="826" t="str">
        <f t="shared" si="113"/>
        <v/>
      </c>
      <c r="D719" s="826">
        <f t="shared" ref="D719:I719" si="118">D683</f>
        <v>0</v>
      </c>
      <c r="E719" s="826" t="str">
        <f t="shared" si="118"/>
        <v/>
      </c>
      <c r="F719" s="826" t="str">
        <f t="shared" si="118"/>
        <v/>
      </c>
      <c r="G719" s="826">
        <f t="shared" si="118"/>
        <v>0</v>
      </c>
      <c r="H719" s="826">
        <f t="shared" si="118"/>
        <v>0</v>
      </c>
      <c r="I719" s="826" t="str">
        <f t="shared" si="118"/>
        <v/>
      </c>
      <c r="Q719" s="26"/>
    </row>
    <row r="720" spans="3:17" ht="18" customHeight="1" x14ac:dyDescent="0.25">
      <c r="C720" s="826" t="str">
        <f t="shared" si="113"/>
        <v/>
      </c>
      <c r="D720" s="826">
        <f t="shared" ref="D720:I720" si="119">D684</f>
        <v>0</v>
      </c>
      <c r="E720" s="826" t="str">
        <f t="shared" si="119"/>
        <v/>
      </c>
      <c r="F720" s="826" t="str">
        <f t="shared" si="119"/>
        <v/>
      </c>
      <c r="G720" s="826">
        <f t="shared" si="119"/>
        <v>0</v>
      </c>
      <c r="H720" s="826">
        <f t="shared" si="119"/>
        <v>0</v>
      </c>
      <c r="I720" s="826" t="str">
        <f t="shared" si="119"/>
        <v/>
      </c>
      <c r="Q720" s="26"/>
    </row>
    <row r="721" spans="1:53" ht="18" customHeight="1" x14ac:dyDescent="0.25">
      <c r="C721" s="826" t="str">
        <f t="shared" si="113"/>
        <v/>
      </c>
      <c r="D721" s="826">
        <f t="shared" ref="D721:I721" si="120">D685</f>
        <v>0</v>
      </c>
      <c r="E721" s="826" t="str">
        <f t="shared" si="120"/>
        <v/>
      </c>
      <c r="F721" s="826" t="str">
        <f t="shared" si="120"/>
        <v/>
      </c>
      <c r="G721" s="826">
        <f t="shared" si="120"/>
        <v>0</v>
      </c>
      <c r="H721" s="826">
        <f t="shared" si="120"/>
        <v>0</v>
      </c>
      <c r="I721" s="826" t="str">
        <f t="shared" si="120"/>
        <v/>
      </c>
      <c r="Q721" s="26"/>
    </row>
    <row r="722" spans="1:53" ht="18" customHeight="1" x14ac:dyDescent="0.25">
      <c r="C722" s="219"/>
      <c r="D722" s="219"/>
      <c r="E722" s="219"/>
      <c r="F722" s="834"/>
      <c r="G722" s="221"/>
      <c r="H722" s="221"/>
      <c r="I722" s="222"/>
      <c r="Q722" s="26"/>
    </row>
    <row r="723" spans="1:53" ht="18" customHeight="1" x14ac:dyDescent="0.25"/>
    <row r="724" spans="1:53" s="29" customFormat="1" ht="18" customHeight="1" x14ac:dyDescent="0.35">
      <c r="A724" s="105" t="s">
        <v>19</v>
      </c>
      <c r="B724" s="109" t="s">
        <v>673</v>
      </c>
      <c r="C724" s="30"/>
      <c r="D724" s="30"/>
      <c r="E724" s="30"/>
      <c r="F724" s="30"/>
      <c r="G724" s="30"/>
      <c r="H724" s="30"/>
      <c r="I724" s="30"/>
      <c r="J724" s="30"/>
      <c r="K724" s="30"/>
      <c r="L724" s="30"/>
      <c r="M724" s="30"/>
      <c r="Q724" s="84"/>
      <c r="AG724" s="84"/>
    </row>
    <row r="725" spans="1:53" ht="18" customHeight="1" x14ac:dyDescent="0.25"/>
    <row r="726" spans="1:53" ht="18" customHeight="1" x14ac:dyDescent="0.25">
      <c r="D726" s="184" t="s">
        <v>839</v>
      </c>
      <c r="E726" s="184" t="s">
        <v>840</v>
      </c>
      <c r="F726" s="184" t="s">
        <v>841</v>
      </c>
      <c r="G726" s="184" t="s">
        <v>842</v>
      </c>
    </row>
    <row r="727" spans="1:53" ht="18" customHeight="1" x14ac:dyDescent="0.25">
      <c r="B727" s="26">
        <v>10</v>
      </c>
      <c r="C727" s="134" t="s">
        <v>813</v>
      </c>
      <c r="D727" s="185">
        <v>0</v>
      </c>
      <c r="E727" s="185">
        <v>0</v>
      </c>
      <c r="F727" s="185">
        <v>0</v>
      </c>
      <c r="G727" s="185">
        <v>0</v>
      </c>
      <c r="J727" s="38"/>
      <c r="K727" s="38"/>
      <c r="Q727" s="26"/>
      <c r="R727" s="27"/>
      <c r="AG727" s="26"/>
      <c r="AH727" s="27"/>
    </row>
    <row r="728" spans="1:53" ht="18" customHeight="1" x14ac:dyDescent="0.25">
      <c r="A728" s="106"/>
      <c r="B728" s="90"/>
      <c r="C728" s="87"/>
      <c r="D728" s="87"/>
      <c r="E728" s="87"/>
      <c r="F728" s="87"/>
      <c r="G728" s="183">
        <f>D727+E727*$H$13/1000+F727*$H$14/1000</f>
        <v>0</v>
      </c>
      <c r="H728" s="87"/>
      <c r="J728" s="89"/>
      <c r="K728" s="89"/>
      <c r="L728" s="89"/>
      <c r="M728" s="89"/>
      <c r="N728" s="89"/>
      <c r="O728" s="89"/>
      <c r="P728" s="87"/>
      <c r="Q728" s="87"/>
      <c r="R728" s="87"/>
      <c r="S728" s="87"/>
      <c r="T728" s="87"/>
      <c r="U728" s="87"/>
      <c r="V728" s="89"/>
      <c r="W728" s="89"/>
      <c r="X728" s="89"/>
      <c r="Y728" s="89"/>
      <c r="Z728" s="89"/>
      <c r="AA728" s="89"/>
      <c r="AB728" s="87"/>
      <c r="AC728" s="87"/>
      <c r="AD728" s="87"/>
      <c r="AE728" s="87"/>
      <c r="AF728" s="87"/>
      <c r="AG728" s="87"/>
      <c r="AH728" s="89"/>
      <c r="AI728" s="89"/>
      <c r="AJ728" s="89"/>
      <c r="AK728" s="89"/>
      <c r="AL728" s="89"/>
      <c r="AM728" s="89"/>
      <c r="AN728" s="87"/>
      <c r="AO728" s="87"/>
      <c r="AP728" s="87"/>
      <c r="AQ728" s="87"/>
      <c r="AR728" s="87"/>
      <c r="AS728" s="87"/>
      <c r="AT728" s="89"/>
      <c r="AU728" s="89"/>
      <c r="AV728" s="89"/>
      <c r="AW728" s="89"/>
      <c r="AX728" s="89"/>
      <c r="AY728" s="89"/>
      <c r="AZ728" s="87"/>
      <c r="BA728" s="87"/>
    </row>
    <row r="729" spans="1:53" ht="18" customHeight="1" x14ac:dyDescent="0.25"/>
    <row r="730" spans="1:53" ht="18" customHeight="1" x14ac:dyDescent="0.25">
      <c r="B730" s="120" t="s">
        <v>763</v>
      </c>
    </row>
    <row r="731" spans="1:53" ht="18" customHeight="1" x14ac:dyDescent="0.25">
      <c r="B731" s="120"/>
    </row>
    <row r="732" spans="1:53" ht="18" customHeight="1" x14ac:dyDescent="0.25">
      <c r="C732" s="123" t="s">
        <v>144</v>
      </c>
      <c r="D732" s="26" t="s">
        <v>1018</v>
      </c>
    </row>
    <row r="733" spans="1:53" ht="18" customHeight="1" x14ac:dyDescent="0.25">
      <c r="C733" s="175" t="s">
        <v>145</v>
      </c>
    </row>
    <row r="734" spans="1:53" ht="18" customHeight="1" x14ac:dyDescent="0.25">
      <c r="C734" s="175" t="s">
        <v>147</v>
      </c>
    </row>
    <row r="735" spans="1:53" ht="18" customHeight="1" x14ac:dyDescent="0.25">
      <c r="C735" s="175" t="s">
        <v>148</v>
      </c>
    </row>
    <row r="736" spans="1:53" ht="18" customHeight="1" x14ac:dyDescent="0.25">
      <c r="C736" s="176" t="s">
        <v>146</v>
      </c>
    </row>
    <row r="737" spans="1:53" ht="18" customHeight="1" x14ac:dyDescent="0.25"/>
    <row r="738" spans="1:53" ht="18" customHeight="1" x14ac:dyDescent="0.25">
      <c r="C738" s="49"/>
    </row>
    <row r="739" spans="1:53" ht="18" customHeight="1" x14ac:dyDescent="0.25">
      <c r="C739" s="49"/>
      <c r="D739" s="51"/>
    </row>
    <row r="740" spans="1:53" s="29" customFormat="1" ht="18" customHeight="1" x14ac:dyDescent="0.35">
      <c r="A740" s="105" t="s">
        <v>20</v>
      </c>
      <c r="B740" s="109" t="s">
        <v>734</v>
      </c>
      <c r="C740" s="30"/>
      <c r="D740" s="30"/>
      <c r="E740" s="30"/>
      <c r="F740" s="30"/>
      <c r="G740" s="30"/>
      <c r="H740" s="30"/>
      <c r="I740" s="30"/>
      <c r="J740" s="30"/>
      <c r="K740" s="30"/>
      <c r="L740" s="30"/>
      <c r="M740" s="30"/>
      <c r="O740" s="11"/>
      <c r="P740" s="26"/>
      <c r="Q740" s="26"/>
      <c r="R740" s="26"/>
      <c r="S740" s="26"/>
      <c r="AG740" s="84"/>
    </row>
    <row r="741" spans="1:53" ht="18" customHeight="1" x14ac:dyDescent="0.25">
      <c r="O741" s="11"/>
      <c r="Q741" s="26"/>
      <c r="S741" s="49"/>
    </row>
    <row r="742" spans="1:53" ht="18" customHeight="1" x14ac:dyDescent="0.25">
      <c r="I742" s="38"/>
      <c r="J742" s="38"/>
      <c r="O742" s="11"/>
      <c r="Q742" s="26"/>
      <c r="S742" s="49"/>
    </row>
    <row r="743" spans="1:53" ht="18" customHeight="1" x14ac:dyDescent="0.25">
      <c r="B743" s="142" t="s">
        <v>718</v>
      </c>
      <c r="C743" s="142"/>
      <c r="D743" s="142"/>
      <c r="E743" s="142"/>
      <c r="F743" s="142"/>
      <c r="G743" s="142"/>
      <c r="H743" s="142"/>
      <c r="I743" s="142"/>
      <c r="J743" s="142"/>
      <c r="K743" s="142"/>
      <c r="O743" s="11"/>
      <c r="Q743" s="26"/>
      <c r="S743" s="49"/>
    </row>
    <row r="744" spans="1:53" ht="18" customHeight="1" x14ac:dyDescent="0.25">
      <c r="B744" s="11"/>
      <c r="C744" s="11"/>
      <c r="D744" s="11"/>
      <c r="E744" s="11"/>
      <c r="F744" s="11"/>
      <c r="G744" s="11"/>
      <c r="H744" s="11"/>
      <c r="I744" s="11"/>
      <c r="J744" s="11"/>
      <c r="K744" s="11"/>
      <c r="O744" s="11"/>
      <c r="Q744" s="26"/>
      <c r="S744" s="49"/>
    </row>
    <row r="745" spans="1:53" ht="18" customHeight="1" x14ac:dyDescent="0.25">
      <c r="D745" s="184" t="s">
        <v>839</v>
      </c>
      <c r="E745" s="184" t="s">
        <v>840</v>
      </c>
      <c r="F745" s="184" t="s">
        <v>841</v>
      </c>
      <c r="G745" s="184" t="s">
        <v>842</v>
      </c>
    </row>
    <row r="746" spans="1:53" ht="18" customHeight="1" x14ac:dyDescent="0.25">
      <c r="B746" s="26">
        <v>11</v>
      </c>
      <c r="C746" s="134" t="s">
        <v>836</v>
      </c>
      <c r="D746" s="194" t="s">
        <v>139</v>
      </c>
      <c r="E746" s="194" t="s">
        <v>139</v>
      </c>
      <c r="F746" s="194" t="s">
        <v>139</v>
      </c>
      <c r="G746" s="185">
        <f ca="1">ROUND(H775,2)</f>
        <v>0</v>
      </c>
      <c r="J746" s="38"/>
      <c r="K746" s="38"/>
      <c r="O746" s="11"/>
      <c r="Q746" s="26"/>
      <c r="S746" s="49"/>
      <c r="AG746" s="26"/>
      <c r="AH746" s="27"/>
    </row>
    <row r="747" spans="1:53" ht="18" customHeight="1" x14ac:dyDescent="0.25">
      <c r="A747" s="106"/>
      <c r="B747" s="90"/>
      <c r="C747" s="87"/>
      <c r="D747" s="87"/>
      <c r="E747" s="87"/>
      <c r="F747" s="87"/>
      <c r="G747" s="183"/>
      <c r="H747" s="87"/>
      <c r="J747" s="89"/>
      <c r="K747" s="89"/>
      <c r="L747" s="89"/>
      <c r="M747" s="89"/>
      <c r="N747" s="89"/>
      <c r="O747" s="89"/>
      <c r="P747" s="87"/>
      <c r="Q747" s="87"/>
      <c r="R747" s="87"/>
      <c r="S747" s="87"/>
      <c r="T747" s="87"/>
      <c r="U747" s="87"/>
      <c r="V747" s="89"/>
      <c r="W747" s="89"/>
      <c r="X747" s="89"/>
      <c r="Y747" s="89"/>
      <c r="Z747" s="89"/>
      <c r="AA747" s="89"/>
      <c r="AB747" s="87"/>
      <c r="AC747" s="87"/>
      <c r="AD747" s="87"/>
      <c r="AE747" s="87"/>
      <c r="AF747" s="87"/>
      <c r="AG747" s="87"/>
      <c r="AH747" s="89"/>
      <c r="AI747" s="89"/>
      <c r="AJ747" s="89"/>
      <c r="AK747" s="89"/>
      <c r="AL747" s="89"/>
      <c r="AM747" s="89"/>
      <c r="AN747" s="87"/>
      <c r="AO747" s="87"/>
      <c r="AP747" s="87"/>
      <c r="AQ747" s="87"/>
      <c r="AR747" s="87"/>
      <c r="AS747" s="87"/>
      <c r="AT747" s="89"/>
      <c r="AU747" s="89"/>
      <c r="AV747" s="89"/>
      <c r="AW747" s="89"/>
      <c r="AX747" s="89"/>
      <c r="AY747" s="89"/>
      <c r="AZ747" s="87"/>
      <c r="BA747" s="87"/>
    </row>
    <row r="748" spans="1:53" ht="18" customHeight="1" x14ac:dyDescent="0.25">
      <c r="J748" s="38"/>
      <c r="K748" s="38"/>
      <c r="O748" s="11"/>
      <c r="Q748" s="26"/>
      <c r="S748" s="49"/>
      <c r="AG748" s="26"/>
      <c r="AH748" s="27"/>
    </row>
    <row r="749" spans="1:53" x14ac:dyDescent="0.25">
      <c r="A749" s="119"/>
      <c r="B749" s="120" t="s">
        <v>832</v>
      </c>
      <c r="F749" s="144"/>
      <c r="O749" s="11"/>
      <c r="Q749" s="26"/>
      <c r="S749" s="49"/>
      <c r="AG749" s="26"/>
    </row>
    <row r="750" spans="1:53" ht="18" customHeight="1" x14ac:dyDescent="0.25">
      <c r="G750" s="22" t="s">
        <v>794</v>
      </c>
      <c r="J750" s="129" t="s">
        <v>796</v>
      </c>
      <c r="Q750" s="11"/>
      <c r="S750" s="55"/>
      <c r="T750" s="49"/>
      <c r="U750" s="49"/>
      <c r="W750" s="27"/>
      <c r="AG750" s="26"/>
      <c r="AM750" s="75"/>
      <c r="AT750" s="129" t="s">
        <v>795</v>
      </c>
    </row>
    <row r="751" spans="1:53" ht="18" customHeight="1" x14ac:dyDescent="0.25">
      <c r="C751" s="104" t="s">
        <v>164</v>
      </c>
      <c r="D751" s="104" t="s">
        <v>226</v>
      </c>
      <c r="E751" s="104" t="s">
        <v>532</v>
      </c>
      <c r="F751" s="104" t="s">
        <v>1001</v>
      </c>
      <c r="G751" s="104" t="s">
        <v>227</v>
      </c>
      <c r="H751" s="104" t="s">
        <v>228</v>
      </c>
      <c r="J751" s="133" t="s">
        <v>182</v>
      </c>
      <c r="K751" s="133" t="s">
        <v>183</v>
      </c>
      <c r="M751" s="123" t="s">
        <v>777</v>
      </c>
      <c r="N751" s="123" t="s">
        <v>778</v>
      </c>
      <c r="O751" s="123" t="s">
        <v>775</v>
      </c>
      <c r="P751" s="123" t="s">
        <v>776</v>
      </c>
      <c r="Q751" s="123" t="s">
        <v>773</v>
      </c>
      <c r="R751" s="123" t="s">
        <v>774</v>
      </c>
      <c r="S751" s="123" t="s">
        <v>771</v>
      </c>
      <c r="T751" s="123" t="s">
        <v>772</v>
      </c>
      <c r="U751" s="123" t="s">
        <v>769</v>
      </c>
      <c r="V751" s="123" t="s">
        <v>770</v>
      </c>
      <c r="W751" s="123" t="s">
        <v>119</v>
      </c>
      <c r="X751" s="123" t="s">
        <v>113</v>
      </c>
      <c r="Y751" s="123" t="s">
        <v>120</v>
      </c>
      <c r="Z751" s="123" t="s">
        <v>100</v>
      </c>
      <c r="AA751" s="123" t="s">
        <v>159</v>
      </c>
      <c r="AB751" s="123" t="s">
        <v>160</v>
      </c>
      <c r="AC751" s="123" t="s">
        <v>188</v>
      </c>
      <c r="AD751" s="123" t="s">
        <v>189</v>
      </c>
      <c r="AE751" s="123" t="s">
        <v>223</v>
      </c>
      <c r="AF751" s="123" t="s">
        <v>224</v>
      </c>
      <c r="AG751" s="123" t="s">
        <v>311</v>
      </c>
      <c r="AH751" s="123" t="s">
        <v>312</v>
      </c>
      <c r="AI751" s="123" t="s">
        <v>357</v>
      </c>
      <c r="AJ751" s="123" t="s">
        <v>358</v>
      </c>
      <c r="AK751" s="123" t="s">
        <v>225</v>
      </c>
      <c r="AL751" s="123" t="s">
        <v>415</v>
      </c>
      <c r="AM751" s="123" t="s">
        <v>526</v>
      </c>
      <c r="AN751" s="123" t="s">
        <v>527</v>
      </c>
      <c r="AO751" s="123" t="s">
        <v>779</v>
      </c>
      <c r="AP751" s="123" t="s">
        <v>780</v>
      </c>
      <c r="AQ751" s="813" t="s">
        <v>1519</v>
      </c>
      <c r="AR751" s="813" t="s">
        <v>1520</v>
      </c>
    </row>
    <row r="752" spans="1:53" ht="18" customHeight="1" x14ac:dyDescent="0.25">
      <c r="C752" s="189" t="s">
        <v>230</v>
      </c>
      <c r="D752" s="189"/>
      <c r="E752" s="189"/>
      <c r="F752" s="189"/>
      <c r="G752" s="189"/>
      <c r="H752" s="189" t="s">
        <v>229</v>
      </c>
      <c r="J752" s="48" t="e">
        <f t="shared" ref="J752:J815" ca="1" si="121">INDIRECT("_Com"&amp;$D$8)</f>
        <v>#REF!</v>
      </c>
      <c r="K752" s="73" t="e">
        <f t="shared" ref="K752:K815" ca="1" si="122">INDIRECT("_Mix"&amp;$D$8)</f>
        <v>#REF!</v>
      </c>
      <c r="M752" s="124" t="s">
        <v>38</v>
      </c>
      <c r="N752" s="126">
        <v>0</v>
      </c>
      <c r="O752" s="124" t="s">
        <v>38</v>
      </c>
      <c r="P752" s="126">
        <v>0</v>
      </c>
      <c r="Q752" s="124" t="s">
        <v>38</v>
      </c>
      <c r="R752" s="126">
        <v>0</v>
      </c>
      <c r="S752" s="124" t="s">
        <v>38</v>
      </c>
      <c r="T752" s="126">
        <v>0</v>
      </c>
      <c r="U752" s="124" t="s">
        <v>38</v>
      </c>
      <c r="V752" s="126">
        <v>0</v>
      </c>
      <c r="W752" s="76" t="s">
        <v>38</v>
      </c>
      <c r="X752" s="77">
        <v>0</v>
      </c>
      <c r="Y752" s="76" t="s">
        <v>38</v>
      </c>
      <c r="Z752" s="77">
        <v>0</v>
      </c>
      <c r="AA752" s="76" t="s">
        <v>38</v>
      </c>
      <c r="AB752" s="78">
        <v>0</v>
      </c>
      <c r="AC752" s="76" t="s">
        <v>38</v>
      </c>
      <c r="AD752" s="79">
        <v>0</v>
      </c>
      <c r="AE752" s="76" t="s">
        <v>38</v>
      </c>
      <c r="AF752" s="79">
        <v>0</v>
      </c>
      <c r="AG752" s="76" t="s">
        <v>328</v>
      </c>
      <c r="AH752" s="79">
        <v>0.34000000357627869</v>
      </c>
      <c r="AI752" s="76" t="s">
        <v>359</v>
      </c>
      <c r="AJ752" s="79">
        <v>0</v>
      </c>
      <c r="AK752" s="76" t="s">
        <v>247</v>
      </c>
      <c r="AL752" s="79">
        <v>0</v>
      </c>
      <c r="AM752" s="80" t="s">
        <v>38</v>
      </c>
      <c r="AN752" s="81">
        <v>0</v>
      </c>
      <c r="AO752" s="76" t="s">
        <v>1034</v>
      </c>
      <c r="AP752" s="79">
        <v>0.25900000000000001</v>
      </c>
      <c r="AQ752" s="814" t="s">
        <v>1034</v>
      </c>
      <c r="AR752" s="815">
        <v>0.27300000000000002</v>
      </c>
    </row>
    <row r="753" spans="3:44" ht="18" customHeight="1" x14ac:dyDescent="0.25">
      <c r="C753" s="46" t="str">
        <f>IF(ISTEXT('7.Electricidad y otras energías'!E27),'7.Electricidad y otras energías'!E27,"")</f>
        <v/>
      </c>
      <c r="D753" s="46" t="str">
        <f>IF(ISTEXT('7.Electricidad y otras energías'!F27),'7.Electricidad y otras energías'!F27,"")</f>
        <v/>
      </c>
      <c r="E753" s="46">
        <f>'7.Electricidad y otras energías'!G27</f>
        <v>0</v>
      </c>
      <c r="F753" s="313">
        <f>'7.Electricidad y otras energías'!H27</f>
        <v>0</v>
      </c>
      <c r="G753" s="327" t="str">
        <f ca="1">IFERROR((IF($E753=$C$806,$D$806,IF($E753=$C$807,$D$807,VLOOKUP(D753,$J$751:$K$996,2,0)))),"")</f>
        <v/>
      </c>
      <c r="H753" s="74" t="str">
        <f ca="1">IF(ISNUMBER(F753*G753),F753*G753,"")</f>
        <v/>
      </c>
      <c r="J753" s="48" t="e">
        <f t="shared" ca="1" si="121"/>
        <v>#REF!</v>
      </c>
      <c r="K753" s="73" t="e">
        <f t="shared" ca="1" si="122"/>
        <v>#REF!</v>
      </c>
      <c r="M753" s="124" t="s">
        <v>781</v>
      </c>
      <c r="N753" s="126">
        <v>0</v>
      </c>
      <c r="O753" s="124" t="s">
        <v>781</v>
      </c>
      <c r="P753" s="126">
        <v>0</v>
      </c>
      <c r="Q753" s="124" t="s">
        <v>781</v>
      </c>
      <c r="R753" s="126">
        <v>0</v>
      </c>
      <c r="S753" s="125" t="s">
        <v>101</v>
      </c>
      <c r="T753" s="126">
        <v>0.33</v>
      </c>
      <c r="U753" s="124" t="s">
        <v>115</v>
      </c>
      <c r="V753" s="126">
        <v>0.36</v>
      </c>
      <c r="W753" s="76" t="s">
        <v>32</v>
      </c>
      <c r="X753" s="77">
        <v>0.38999998569488525</v>
      </c>
      <c r="Y753" s="76" t="s">
        <v>32</v>
      </c>
      <c r="Z753" s="77">
        <v>0.25</v>
      </c>
      <c r="AA753" s="76" t="s">
        <v>169</v>
      </c>
      <c r="AB753" s="78">
        <v>0.37000000476837158</v>
      </c>
      <c r="AC753" s="76" t="s">
        <v>190</v>
      </c>
      <c r="AD753" s="79">
        <v>0.40000000596046448</v>
      </c>
      <c r="AE753" s="76" t="s">
        <v>247</v>
      </c>
      <c r="AF753" s="79">
        <v>0</v>
      </c>
      <c r="AG753" s="76" t="s">
        <v>38</v>
      </c>
      <c r="AH753" s="79">
        <v>0</v>
      </c>
      <c r="AI753" s="76" t="s">
        <v>38</v>
      </c>
      <c r="AJ753" s="79">
        <v>0</v>
      </c>
      <c r="AK753" s="76" t="s">
        <v>38</v>
      </c>
      <c r="AL753" s="79">
        <v>0</v>
      </c>
      <c r="AM753" s="80" t="s">
        <v>247</v>
      </c>
      <c r="AN753" s="81">
        <v>0</v>
      </c>
      <c r="AO753" s="76" t="s">
        <v>1035</v>
      </c>
      <c r="AP753" s="79">
        <v>6.8000000000000005E-2</v>
      </c>
      <c r="AQ753" s="814" t="s">
        <v>1036</v>
      </c>
      <c r="AR753" s="815">
        <v>0</v>
      </c>
    </row>
    <row r="754" spans="3:44" ht="18" customHeight="1" x14ac:dyDescent="0.25">
      <c r="C754" s="46" t="str">
        <f>IF(ISTEXT('7.Electricidad y otras energías'!E28),'7.Electricidad y otras energías'!E28,"")</f>
        <v/>
      </c>
      <c r="D754" s="46" t="str">
        <f>IF(ISTEXT('7.Electricidad y otras energías'!F28),'7.Electricidad y otras energías'!F28,"")</f>
        <v/>
      </c>
      <c r="E754" s="46">
        <f>'7.Electricidad y otras energías'!G28</f>
        <v>0</v>
      </c>
      <c r="F754" s="313">
        <f>'7.Electricidad y otras energías'!H28</f>
        <v>0</v>
      </c>
      <c r="G754" s="327" t="str">
        <f t="shared" ref="G754:G774" ca="1" si="123">IFERROR((IF($E754=$C$806,$D$806,IF($E754=$C$807,$D$807,VLOOKUP(D754,$J$751:$K$996,2,0)))),"")</f>
        <v/>
      </c>
      <c r="H754" s="74" t="str">
        <f ca="1">IF(ISNUMBER(F754*G754),F754*G754,"")</f>
        <v/>
      </c>
      <c r="J754" s="48" t="e">
        <f t="shared" ca="1" si="121"/>
        <v>#REF!</v>
      </c>
      <c r="K754" s="73" t="e">
        <f t="shared" ca="1" si="122"/>
        <v>#REF!</v>
      </c>
      <c r="M754" s="125" t="s">
        <v>101</v>
      </c>
      <c r="N754" s="126">
        <v>0.38</v>
      </c>
      <c r="O754" s="124" t="s">
        <v>101</v>
      </c>
      <c r="P754" s="126">
        <v>0.38</v>
      </c>
      <c r="Q754" s="124" t="s">
        <v>101</v>
      </c>
      <c r="R754" s="126">
        <v>0.34000000357627869</v>
      </c>
      <c r="S754" s="125" t="s">
        <v>788</v>
      </c>
      <c r="T754" s="126">
        <v>0.13</v>
      </c>
      <c r="U754" s="124" t="s">
        <v>32</v>
      </c>
      <c r="V754" s="126">
        <v>0.35</v>
      </c>
      <c r="W754" s="76" t="s">
        <v>27</v>
      </c>
      <c r="X754" s="77">
        <v>0.40000000596046448</v>
      </c>
      <c r="Y754" s="76" t="s">
        <v>102</v>
      </c>
      <c r="Z754" s="77">
        <v>2.9999999329447746E-2</v>
      </c>
      <c r="AA754" s="76" t="s">
        <v>170</v>
      </c>
      <c r="AB754" s="78">
        <v>0.28999999165534973</v>
      </c>
      <c r="AC754" s="76" t="s">
        <v>191</v>
      </c>
      <c r="AD754" s="79">
        <v>0</v>
      </c>
      <c r="AE754" s="76" t="s">
        <v>248</v>
      </c>
      <c r="AF754" s="79">
        <v>0.33000001311302185</v>
      </c>
      <c r="AG754" s="76" t="s">
        <v>247</v>
      </c>
      <c r="AH754" s="79">
        <v>7.0000000298023224E-2</v>
      </c>
      <c r="AI754" s="76" t="s">
        <v>247</v>
      </c>
      <c r="AJ754" s="79">
        <v>0</v>
      </c>
      <c r="AK754" s="76" t="s">
        <v>331</v>
      </c>
      <c r="AL754" s="79">
        <v>0.28999999165534973</v>
      </c>
      <c r="AM754" s="80" t="s">
        <v>331</v>
      </c>
      <c r="AN754" s="81">
        <v>0</v>
      </c>
      <c r="AO754" s="76" t="s">
        <v>1036</v>
      </c>
      <c r="AP754" s="79">
        <v>0</v>
      </c>
      <c r="AQ754" s="814" t="s">
        <v>331</v>
      </c>
      <c r="AR754" s="815">
        <v>0.27200000000000002</v>
      </c>
    </row>
    <row r="755" spans="3:44" ht="18" customHeight="1" x14ac:dyDescent="0.25">
      <c r="C755" s="46" t="str">
        <f>IF(ISTEXT('7.Electricidad y otras energías'!E29),'7.Electricidad y otras energías'!E29,"")</f>
        <v/>
      </c>
      <c r="D755" s="46" t="str">
        <f>IF(ISTEXT('7.Electricidad y otras energías'!F29),'7.Electricidad y otras energías'!F29,"")</f>
        <v/>
      </c>
      <c r="E755" s="46">
        <f>'7.Electricidad y otras energías'!G29</f>
        <v>0</v>
      </c>
      <c r="F755" s="313">
        <f>'7.Electricidad y otras energías'!H29</f>
        <v>0</v>
      </c>
      <c r="G755" s="327" t="str">
        <f t="shared" ca="1" si="123"/>
        <v/>
      </c>
      <c r="H755" s="74" t="str">
        <f t="shared" ref="H755:H774" ca="1" si="124">IF(ISNUMBER(F755*G755),F755*G755,"")</f>
        <v/>
      </c>
      <c r="J755" s="48" t="e">
        <f t="shared" ca="1" si="121"/>
        <v>#REF!</v>
      </c>
      <c r="K755" s="73" t="e">
        <f t="shared" ca="1" si="122"/>
        <v>#REF!</v>
      </c>
      <c r="M755" s="125" t="s">
        <v>782</v>
      </c>
      <c r="N755" s="126">
        <v>0.37</v>
      </c>
      <c r="O755" s="124" t="s">
        <v>788</v>
      </c>
      <c r="P755" s="126">
        <v>0</v>
      </c>
      <c r="Q755" s="124" t="s">
        <v>788</v>
      </c>
      <c r="R755" s="126">
        <v>0.17000000178813934</v>
      </c>
      <c r="S755" s="125" t="s">
        <v>789</v>
      </c>
      <c r="T755" s="126">
        <v>0</v>
      </c>
      <c r="U755" s="124" t="s">
        <v>27</v>
      </c>
      <c r="V755" s="126">
        <v>0.36</v>
      </c>
      <c r="W755" s="76" t="s">
        <v>101</v>
      </c>
      <c r="X755" s="77">
        <v>0.31000000238418579</v>
      </c>
      <c r="Y755" s="76" t="s">
        <v>103</v>
      </c>
      <c r="Z755" s="77">
        <v>0</v>
      </c>
      <c r="AA755" s="76" t="s">
        <v>171</v>
      </c>
      <c r="AB755" s="78">
        <v>0</v>
      </c>
      <c r="AC755" s="76" t="s">
        <v>192</v>
      </c>
      <c r="AD755" s="79">
        <v>0.40000000596046448</v>
      </c>
      <c r="AE755" s="76" t="s">
        <v>249</v>
      </c>
      <c r="AF755" s="79">
        <v>0</v>
      </c>
      <c r="AG755" s="76" t="s">
        <v>331</v>
      </c>
      <c r="AH755" s="79">
        <v>0.43000000715255737</v>
      </c>
      <c r="AI755" s="76" t="s">
        <v>331</v>
      </c>
      <c r="AJ755" s="79">
        <v>0.40999999642372131</v>
      </c>
      <c r="AK755" s="76" t="s">
        <v>248</v>
      </c>
      <c r="AL755" s="79">
        <v>0.11999999731779099</v>
      </c>
      <c r="AM755" s="80" t="s">
        <v>554</v>
      </c>
      <c r="AN755" s="81">
        <v>0</v>
      </c>
      <c r="AO755" s="76" t="s">
        <v>331</v>
      </c>
      <c r="AP755" s="79">
        <v>0</v>
      </c>
      <c r="AQ755" s="814" t="s">
        <v>1038</v>
      </c>
      <c r="AR755" s="815">
        <v>0.27300000000000002</v>
      </c>
    </row>
    <row r="756" spans="3:44" ht="18" customHeight="1" x14ac:dyDescent="0.25">
      <c r="C756" s="46" t="str">
        <f>IF(ISTEXT('7.Electricidad y otras energías'!E30),'7.Electricidad y otras energías'!E30,"")</f>
        <v/>
      </c>
      <c r="D756" s="46" t="str">
        <f>IF(ISTEXT('7.Electricidad y otras energías'!F30),'7.Electricidad y otras energías'!F30,"")</f>
        <v/>
      </c>
      <c r="E756" s="46">
        <f>'7.Electricidad y otras energías'!G30</f>
        <v>0</v>
      </c>
      <c r="F756" s="313">
        <f>'7.Electricidad y otras energías'!H30</f>
        <v>0</v>
      </c>
      <c r="G756" s="327" t="str">
        <f t="shared" ca="1" si="123"/>
        <v/>
      </c>
      <c r="H756" s="74" t="str">
        <f t="shared" ca="1" si="124"/>
        <v/>
      </c>
      <c r="J756" s="48" t="e">
        <f t="shared" ca="1" si="121"/>
        <v>#REF!</v>
      </c>
      <c r="K756" s="73" t="e">
        <f t="shared" ca="1" si="122"/>
        <v>#REF!</v>
      </c>
      <c r="M756" s="125" t="s">
        <v>783</v>
      </c>
      <c r="N756" s="126">
        <v>0.18</v>
      </c>
      <c r="O756" s="124" t="s">
        <v>782</v>
      </c>
      <c r="P756" s="126">
        <v>0.37</v>
      </c>
      <c r="Q756" s="124" t="s">
        <v>789</v>
      </c>
      <c r="R756" s="126">
        <v>9.9999997764825821E-3</v>
      </c>
      <c r="S756" s="125" t="s">
        <v>782</v>
      </c>
      <c r="T756" s="126">
        <v>0.26</v>
      </c>
      <c r="U756" s="125" t="s">
        <v>101</v>
      </c>
      <c r="V756" s="126">
        <v>0.16</v>
      </c>
      <c r="W756" s="76" t="s">
        <v>457</v>
      </c>
      <c r="X756" s="77">
        <v>0.30000001192092896</v>
      </c>
      <c r="Y756" s="76" t="s">
        <v>104</v>
      </c>
      <c r="Z756" s="77">
        <v>0</v>
      </c>
      <c r="AA756" s="76" t="s">
        <v>102</v>
      </c>
      <c r="AB756" s="78">
        <v>0</v>
      </c>
      <c r="AC756" s="76" t="s">
        <v>170</v>
      </c>
      <c r="AD756" s="79">
        <v>0</v>
      </c>
      <c r="AE756" s="76" t="s">
        <v>332</v>
      </c>
      <c r="AF756" s="79">
        <v>0.30000001192092896</v>
      </c>
      <c r="AG756" s="76" t="s">
        <v>248</v>
      </c>
      <c r="AH756" s="79">
        <v>0.38999998569488525</v>
      </c>
      <c r="AI756" s="76" t="s">
        <v>248</v>
      </c>
      <c r="AJ756" s="79">
        <v>0.31000000238418579</v>
      </c>
      <c r="AK756" s="76" t="s">
        <v>469</v>
      </c>
      <c r="AL756" s="79">
        <v>3.9999999105930328E-2</v>
      </c>
      <c r="AM756" s="80" t="s">
        <v>248</v>
      </c>
      <c r="AN756" s="81">
        <v>0</v>
      </c>
      <c r="AO756" s="76" t="s">
        <v>1037</v>
      </c>
      <c r="AP756" s="79">
        <v>0.16900000000000001</v>
      </c>
      <c r="AQ756" s="814" t="s">
        <v>1039</v>
      </c>
      <c r="AR756" s="815">
        <v>0</v>
      </c>
    </row>
    <row r="757" spans="3:44" ht="18" customHeight="1" x14ac:dyDescent="0.25">
      <c r="C757" s="46" t="str">
        <f>IF(ISTEXT('7.Electricidad y otras energías'!E31),'7.Electricidad y otras energías'!E31,"")</f>
        <v/>
      </c>
      <c r="D757" s="46" t="str">
        <f>IF(ISTEXT('7.Electricidad y otras energías'!F31),'7.Electricidad y otras energías'!F31,"")</f>
        <v/>
      </c>
      <c r="E757" s="46">
        <f>'7.Electricidad y otras energías'!G31</f>
        <v>0</v>
      </c>
      <c r="F757" s="313">
        <f>'7.Electricidad y otras energías'!H31</f>
        <v>0</v>
      </c>
      <c r="G757" s="327" t="str">
        <f t="shared" ca="1" si="123"/>
        <v/>
      </c>
      <c r="H757" s="74" t="str">
        <f t="shared" ca="1" si="124"/>
        <v/>
      </c>
      <c r="J757" s="48" t="e">
        <f t="shared" ca="1" si="121"/>
        <v>#REF!</v>
      </c>
      <c r="K757" s="73" t="e">
        <f t="shared" ca="1" si="122"/>
        <v>#REF!</v>
      </c>
      <c r="M757" s="125" t="s">
        <v>34</v>
      </c>
      <c r="N757" s="126">
        <v>0.22</v>
      </c>
      <c r="O757" s="124" t="s">
        <v>34</v>
      </c>
      <c r="P757" s="126">
        <v>0.42</v>
      </c>
      <c r="Q757" s="124" t="s">
        <v>782</v>
      </c>
      <c r="R757" s="126">
        <v>0.2800000011920929</v>
      </c>
      <c r="S757" s="125" t="s">
        <v>37</v>
      </c>
      <c r="T757" s="126">
        <v>0</v>
      </c>
      <c r="U757" s="125" t="s">
        <v>788</v>
      </c>
      <c r="V757" s="126">
        <v>0.21</v>
      </c>
      <c r="W757" s="76" t="s">
        <v>459</v>
      </c>
      <c r="X757" s="77">
        <v>0</v>
      </c>
      <c r="Y757" s="76" t="s">
        <v>27</v>
      </c>
      <c r="Z757" s="77">
        <v>0.34999999403953552</v>
      </c>
      <c r="AA757" s="76" t="s">
        <v>172</v>
      </c>
      <c r="AB757" s="78">
        <v>0</v>
      </c>
      <c r="AC757" s="76" t="s">
        <v>171</v>
      </c>
      <c r="AD757" s="79">
        <v>0.25</v>
      </c>
      <c r="AE757" s="76" t="s">
        <v>190</v>
      </c>
      <c r="AF757" s="79">
        <v>0.36000001430511475</v>
      </c>
      <c r="AG757" s="76" t="s">
        <v>169</v>
      </c>
      <c r="AH757" s="79">
        <v>0.41999998688697815</v>
      </c>
      <c r="AI757" s="76" t="s">
        <v>469</v>
      </c>
      <c r="AJ757" s="79">
        <v>0.34999999403953552</v>
      </c>
      <c r="AK757" s="76" t="s">
        <v>416</v>
      </c>
      <c r="AL757" s="79">
        <v>0</v>
      </c>
      <c r="AM757" s="80" t="s">
        <v>469</v>
      </c>
      <c r="AN757" s="81">
        <v>0</v>
      </c>
      <c r="AO757" s="76" t="s">
        <v>1038</v>
      </c>
      <c r="AP757" s="79">
        <v>0.25900000000000001</v>
      </c>
      <c r="AQ757" s="814" t="s">
        <v>1040</v>
      </c>
      <c r="AR757" s="815">
        <v>1E-3</v>
      </c>
    </row>
    <row r="758" spans="3:44" ht="18" customHeight="1" x14ac:dyDescent="0.25">
      <c r="C758" s="46" t="str">
        <f>IF(ISTEXT('7.Electricidad y otras energías'!E32),'7.Electricidad y otras energías'!E32,"")</f>
        <v/>
      </c>
      <c r="D758" s="46" t="str">
        <f>IF(ISTEXT('7.Electricidad y otras energías'!F32),'7.Electricidad y otras energías'!F32,"")</f>
        <v/>
      </c>
      <c r="E758" s="46">
        <f>'7.Electricidad y otras energías'!G32</f>
        <v>0</v>
      </c>
      <c r="F758" s="313">
        <f>'7.Electricidad y otras energías'!H32</f>
        <v>0</v>
      </c>
      <c r="G758" s="327" t="str">
        <f t="shared" ca="1" si="123"/>
        <v/>
      </c>
      <c r="H758" s="74" t="str">
        <f t="shared" ca="1" si="124"/>
        <v/>
      </c>
      <c r="J758" s="48" t="e">
        <f t="shared" ca="1" si="121"/>
        <v>#REF!</v>
      </c>
      <c r="K758" s="73" t="e">
        <f t="shared" ca="1" si="122"/>
        <v>#REF!</v>
      </c>
      <c r="M758" s="125" t="s">
        <v>35</v>
      </c>
      <c r="N758" s="126">
        <v>0.21</v>
      </c>
      <c r="O758" s="124" t="s">
        <v>35</v>
      </c>
      <c r="P758" s="126">
        <v>0.19</v>
      </c>
      <c r="Q758" s="124" t="s">
        <v>30</v>
      </c>
      <c r="R758" s="126">
        <v>0.25999999046325684</v>
      </c>
      <c r="S758" s="125" t="s">
        <v>791</v>
      </c>
      <c r="T758" s="126">
        <v>0.21</v>
      </c>
      <c r="U758" s="125" t="s">
        <v>793</v>
      </c>
      <c r="V758" s="126">
        <v>0</v>
      </c>
      <c r="W758" s="76" t="s">
        <v>43</v>
      </c>
      <c r="X758" s="77">
        <v>0</v>
      </c>
      <c r="Y758" s="76" t="s">
        <v>457</v>
      </c>
      <c r="Z758" s="77">
        <v>0.25</v>
      </c>
      <c r="AA758" s="76" t="s">
        <v>173</v>
      </c>
      <c r="AB758" s="78">
        <v>0.37000000476837158</v>
      </c>
      <c r="AC758" s="76" t="s">
        <v>102</v>
      </c>
      <c r="AD758" s="79">
        <v>0</v>
      </c>
      <c r="AE758" s="76" t="s">
        <v>191</v>
      </c>
      <c r="AF758" s="79">
        <v>0</v>
      </c>
      <c r="AG758" s="76" t="s">
        <v>249</v>
      </c>
      <c r="AH758" s="79">
        <v>0</v>
      </c>
      <c r="AI758" s="76" t="s">
        <v>169</v>
      </c>
      <c r="AJ758" s="79">
        <v>0.36000001430511475</v>
      </c>
      <c r="AK758" s="76" t="s">
        <v>417</v>
      </c>
      <c r="AL758" s="79">
        <v>0</v>
      </c>
      <c r="AM758" s="80" t="s">
        <v>416</v>
      </c>
      <c r="AN758" s="81">
        <v>0</v>
      </c>
      <c r="AO758" s="76" t="s">
        <v>1039</v>
      </c>
      <c r="AP758" s="79">
        <v>0</v>
      </c>
      <c r="AQ758" s="814" t="s">
        <v>1505</v>
      </c>
      <c r="AR758" s="815">
        <v>0</v>
      </c>
    </row>
    <row r="759" spans="3:44" ht="18" customHeight="1" x14ac:dyDescent="0.25">
      <c r="C759" s="46" t="str">
        <f>IF(ISTEXT('7.Electricidad y otras energías'!E33),'7.Electricidad y otras energías'!E33,"")</f>
        <v/>
      </c>
      <c r="D759" s="46" t="str">
        <f>IF(ISTEXT('7.Electricidad y otras energías'!F33),'7.Electricidad y otras energías'!F33,"")</f>
        <v/>
      </c>
      <c r="E759" s="46">
        <f>'7.Electricidad y otras energías'!G33</f>
        <v>0</v>
      </c>
      <c r="F759" s="313">
        <f>'7.Electricidad y otras energías'!H33</f>
        <v>0</v>
      </c>
      <c r="G759" s="327" t="str">
        <f t="shared" ca="1" si="123"/>
        <v/>
      </c>
      <c r="H759" s="74" t="str">
        <f t="shared" ca="1" si="124"/>
        <v/>
      </c>
      <c r="J759" s="48" t="e">
        <f t="shared" ca="1" si="121"/>
        <v>#REF!</v>
      </c>
      <c r="K759" s="73" t="e">
        <f t="shared" ca="1" si="122"/>
        <v>#REF!</v>
      </c>
      <c r="M759" s="125" t="s">
        <v>784</v>
      </c>
      <c r="N759" s="126">
        <v>0.4</v>
      </c>
      <c r="O759" s="124" t="s">
        <v>785</v>
      </c>
      <c r="P759" s="126">
        <v>0.34</v>
      </c>
      <c r="Q759" s="124" t="s">
        <v>34</v>
      </c>
      <c r="R759" s="126">
        <v>0.14000000059604645</v>
      </c>
      <c r="S759" s="125" t="s">
        <v>34</v>
      </c>
      <c r="T759" s="126">
        <v>0.06</v>
      </c>
      <c r="U759" s="125" t="s">
        <v>43</v>
      </c>
      <c r="V759" s="126">
        <v>0.19</v>
      </c>
      <c r="W759" s="76" t="s">
        <v>339</v>
      </c>
      <c r="X759" s="77">
        <v>0.37000000476837158</v>
      </c>
      <c r="Y759" s="76" t="s">
        <v>105</v>
      </c>
      <c r="Z759" s="77">
        <v>0</v>
      </c>
      <c r="AA759" s="76" t="s">
        <v>104</v>
      </c>
      <c r="AB759" s="78">
        <v>0</v>
      </c>
      <c r="AC759" s="76" t="s">
        <v>193</v>
      </c>
      <c r="AD759" s="79">
        <v>0.38999998569488525</v>
      </c>
      <c r="AE759" s="76" t="s">
        <v>250</v>
      </c>
      <c r="AF759" s="79">
        <v>0</v>
      </c>
      <c r="AG759" s="76" t="s">
        <v>332</v>
      </c>
      <c r="AH759" s="79">
        <v>0.31999999284744263</v>
      </c>
      <c r="AI759" s="76" t="s">
        <v>249</v>
      </c>
      <c r="AJ759" s="79">
        <v>0</v>
      </c>
      <c r="AK759" s="76" t="s">
        <v>169</v>
      </c>
      <c r="AL759" s="79">
        <v>0.27000001072883606</v>
      </c>
      <c r="AM759" s="80" t="s">
        <v>417</v>
      </c>
      <c r="AN759" s="81">
        <v>0</v>
      </c>
      <c r="AO759" s="76" t="s">
        <v>1040</v>
      </c>
      <c r="AP759" s="79">
        <v>0</v>
      </c>
      <c r="AQ759" s="814" t="s">
        <v>1042</v>
      </c>
      <c r="AR759" s="815">
        <v>0.215</v>
      </c>
    </row>
    <row r="760" spans="3:44" ht="18" customHeight="1" x14ac:dyDescent="0.25">
      <c r="C760" s="46" t="str">
        <f>IF(ISTEXT('7.Electricidad y otras energías'!E34),'7.Electricidad y otras energías'!E34,"")</f>
        <v/>
      </c>
      <c r="D760" s="46" t="str">
        <f>IF(ISTEXT('7.Electricidad y otras energías'!F34),'7.Electricidad y otras energías'!F34,"")</f>
        <v/>
      </c>
      <c r="E760" s="46">
        <f>'7.Electricidad y otras energías'!G34</f>
        <v>0</v>
      </c>
      <c r="F760" s="313">
        <f>'7.Electricidad y otras energías'!H34</f>
        <v>0</v>
      </c>
      <c r="G760" s="327" t="str">
        <f t="shared" ca="1" si="123"/>
        <v/>
      </c>
      <c r="H760" s="74" t="str">
        <f t="shared" ca="1" si="124"/>
        <v/>
      </c>
      <c r="J760" s="48" t="e">
        <f t="shared" ca="1" si="121"/>
        <v>#REF!</v>
      </c>
      <c r="K760" s="73" t="e">
        <f t="shared" ca="1" si="122"/>
        <v>#REF!</v>
      </c>
      <c r="M760" s="125" t="s">
        <v>785</v>
      </c>
      <c r="N760" s="126">
        <v>0.35</v>
      </c>
      <c r="O760" s="124" t="s">
        <v>786</v>
      </c>
      <c r="P760" s="126">
        <v>0.04</v>
      </c>
      <c r="Q760" s="124" t="s">
        <v>35</v>
      </c>
      <c r="R760" s="126">
        <v>0.14000000059604645</v>
      </c>
      <c r="S760" s="125" t="s">
        <v>35</v>
      </c>
      <c r="T760" s="126">
        <v>0.05</v>
      </c>
      <c r="U760" s="125" t="s">
        <v>782</v>
      </c>
      <c r="V760" s="126">
        <v>0.33</v>
      </c>
      <c r="W760" s="76" t="s">
        <v>37</v>
      </c>
      <c r="X760" s="77">
        <v>0</v>
      </c>
      <c r="Y760" s="76" t="s">
        <v>43</v>
      </c>
      <c r="Z760" s="77">
        <v>0</v>
      </c>
      <c r="AA760" s="76" t="s">
        <v>27</v>
      </c>
      <c r="AB760" s="78">
        <v>0.36000001430511475</v>
      </c>
      <c r="AC760" s="76" t="s">
        <v>172</v>
      </c>
      <c r="AD760" s="79">
        <v>0</v>
      </c>
      <c r="AE760" s="76" t="s">
        <v>192</v>
      </c>
      <c r="AF760" s="79">
        <v>0.36000001430511475</v>
      </c>
      <c r="AG760" s="76" t="s">
        <v>190</v>
      </c>
      <c r="AH760" s="79">
        <v>0.41999998688697815</v>
      </c>
      <c r="AI760" s="76" t="s">
        <v>360</v>
      </c>
      <c r="AJ760" s="79">
        <v>0.40999999642372131</v>
      </c>
      <c r="AK760" s="76" t="s">
        <v>249</v>
      </c>
      <c r="AL760" s="79">
        <v>0</v>
      </c>
      <c r="AM760" s="80" t="s">
        <v>169</v>
      </c>
      <c r="AN760" s="81">
        <v>0.18</v>
      </c>
      <c r="AO760" s="76" t="s">
        <v>1041</v>
      </c>
      <c r="AP760" s="79">
        <v>0</v>
      </c>
      <c r="AQ760" s="814" t="s">
        <v>418</v>
      </c>
      <c r="AR760" s="815">
        <v>0.252</v>
      </c>
    </row>
    <row r="761" spans="3:44" ht="18" customHeight="1" x14ac:dyDescent="0.25">
      <c r="C761" s="46" t="str">
        <f>IF(ISTEXT('7.Electricidad y otras energías'!E35),'7.Electricidad y otras energías'!E35,"")</f>
        <v/>
      </c>
      <c r="D761" s="46" t="str">
        <f>IF(ISTEXT('7.Electricidad y otras energías'!F35),'7.Electricidad y otras energías'!F35,"")</f>
        <v/>
      </c>
      <c r="E761" s="46">
        <f>'7.Electricidad y otras energías'!G35</f>
        <v>0</v>
      </c>
      <c r="F761" s="313">
        <f>'7.Electricidad y otras energías'!H35</f>
        <v>0</v>
      </c>
      <c r="G761" s="327" t="str">
        <f t="shared" ca="1" si="123"/>
        <v/>
      </c>
      <c r="H761" s="74" t="str">
        <f t="shared" ca="1" si="124"/>
        <v/>
      </c>
      <c r="J761" s="48" t="e">
        <f t="shared" ca="1" si="121"/>
        <v>#REF!</v>
      </c>
      <c r="K761" s="73" t="e">
        <f t="shared" ca="1" si="122"/>
        <v>#REF!</v>
      </c>
      <c r="M761" s="125" t="s">
        <v>786</v>
      </c>
      <c r="N761" s="126">
        <v>0</v>
      </c>
      <c r="O761" s="124" t="s">
        <v>114</v>
      </c>
      <c r="P761" s="126">
        <v>0.35</v>
      </c>
      <c r="Q761" s="124" t="s">
        <v>790</v>
      </c>
      <c r="R761" s="126">
        <v>0.27000001072883606</v>
      </c>
      <c r="S761" s="125" t="s">
        <v>40</v>
      </c>
      <c r="T761" s="126">
        <v>0</v>
      </c>
      <c r="U761" s="125" t="s">
        <v>37</v>
      </c>
      <c r="V761" s="126">
        <v>0</v>
      </c>
      <c r="W761" s="76" t="s">
        <v>30</v>
      </c>
      <c r="X761" s="77">
        <v>0.25</v>
      </c>
      <c r="Y761" s="76" t="s">
        <v>339</v>
      </c>
      <c r="Z761" s="77">
        <v>0.31000000238418579</v>
      </c>
      <c r="AA761" s="76" t="s">
        <v>335</v>
      </c>
      <c r="AB761" s="78">
        <v>0</v>
      </c>
      <c r="AC761" s="76" t="s">
        <v>104</v>
      </c>
      <c r="AD761" s="79">
        <v>0</v>
      </c>
      <c r="AE761" s="76" t="s">
        <v>170</v>
      </c>
      <c r="AF761" s="79">
        <v>0</v>
      </c>
      <c r="AG761" s="76" t="s">
        <v>32</v>
      </c>
      <c r="AH761" s="79">
        <v>5.9999998658895493E-2</v>
      </c>
      <c r="AI761" s="76" t="s">
        <v>332</v>
      </c>
      <c r="AJ761" s="79">
        <v>0.30000001192092896</v>
      </c>
      <c r="AK761" s="76" t="s">
        <v>360</v>
      </c>
      <c r="AL761" s="79">
        <v>0.31000000238418579</v>
      </c>
      <c r="AM761" s="80" t="s">
        <v>249</v>
      </c>
      <c r="AN761" s="81">
        <v>0</v>
      </c>
      <c r="AO761" s="76" t="s">
        <v>1042</v>
      </c>
      <c r="AP761" s="79">
        <v>0</v>
      </c>
      <c r="AQ761" s="814" t="s">
        <v>962</v>
      </c>
      <c r="AR761" s="815">
        <v>0.27200000000000002</v>
      </c>
    </row>
    <row r="762" spans="3:44" ht="18" customHeight="1" x14ac:dyDescent="0.25">
      <c r="C762" s="46" t="str">
        <f>IF(ISTEXT('7.Electricidad y otras energías'!E36),'7.Electricidad y otras energías'!E36,"")</f>
        <v/>
      </c>
      <c r="D762" s="46" t="str">
        <f>IF(ISTEXT('7.Electricidad y otras energías'!F36),'7.Electricidad y otras energías'!F36,"")</f>
        <v/>
      </c>
      <c r="E762" s="46">
        <f>'7.Electricidad y otras energías'!G36</f>
        <v>0</v>
      </c>
      <c r="F762" s="313">
        <f>'7.Electricidad y otras energías'!H36</f>
        <v>0</v>
      </c>
      <c r="G762" s="327" t="str">
        <f t="shared" ca="1" si="123"/>
        <v/>
      </c>
      <c r="H762" s="74" t="str">
        <f t="shared" ca="1" si="124"/>
        <v/>
      </c>
      <c r="J762" s="48" t="e">
        <f t="shared" ca="1" si="121"/>
        <v>#REF!</v>
      </c>
      <c r="K762" s="73" t="e">
        <f t="shared" ca="1" si="122"/>
        <v>#REF!</v>
      </c>
      <c r="M762" s="125" t="s">
        <v>114</v>
      </c>
      <c r="N762" s="126">
        <v>0.35</v>
      </c>
      <c r="O762" s="124" t="s">
        <v>33</v>
      </c>
      <c r="P762" s="126">
        <v>0.36</v>
      </c>
      <c r="Q762" s="124" t="s">
        <v>40</v>
      </c>
      <c r="R762" s="126">
        <v>0</v>
      </c>
      <c r="S762" s="125" t="s">
        <v>785</v>
      </c>
      <c r="T762" s="126">
        <v>0.21</v>
      </c>
      <c r="U762" s="125" t="s">
        <v>791</v>
      </c>
      <c r="V762" s="126">
        <v>0.23</v>
      </c>
      <c r="W762" s="76" t="s">
        <v>34</v>
      </c>
      <c r="X762" s="77">
        <v>0.14000000059604645</v>
      </c>
      <c r="Y762" s="76" t="s">
        <v>106</v>
      </c>
      <c r="Z762" s="77">
        <v>0.2800000011920929</v>
      </c>
      <c r="AA762" s="76" t="s">
        <v>457</v>
      </c>
      <c r="AB762" s="78">
        <v>0.27000001072883606</v>
      </c>
      <c r="AC762" s="76" t="s">
        <v>27</v>
      </c>
      <c r="AD762" s="79">
        <v>0.40000000596046448</v>
      </c>
      <c r="AE762" s="76" t="s">
        <v>171</v>
      </c>
      <c r="AF762" s="79">
        <v>0.15000000596046448</v>
      </c>
      <c r="AG762" s="76" t="s">
        <v>191</v>
      </c>
      <c r="AH762" s="79">
        <v>1.9999999552965164E-2</v>
      </c>
      <c r="AI762" s="76" t="s">
        <v>190</v>
      </c>
      <c r="AJ762" s="79">
        <v>0.40000000596046448</v>
      </c>
      <c r="AK762" s="76" t="s">
        <v>418</v>
      </c>
      <c r="AL762" s="79">
        <v>0</v>
      </c>
      <c r="AM762" s="80" t="s">
        <v>360</v>
      </c>
      <c r="AN762" s="81">
        <v>0.25</v>
      </c>
      <c r="AO762" s="76" t="s">
        <v>418</v>
      </c>
      <c r="AP762" s="79">
        <v>0</v>
      </c>
      <c r="AQ762" s="814" t="s">
        <v>1044</v>
      </c>
      <c r="AR762" s="815">
        <v>0.27200000000000002</v>
      </c>
    </row>
    <row r="763" spans="3:44" ht="18" customHeight="1" x14ac:dyDescent="0.25">
      <c r="C763" s="46" t="str">
        <f>IF(ISTEXT('7.Electricidad y otras energías'!E37),'7.Electricidad y otras energías'!E37,"")</f>
        <v/>
      </c>
      <c r="D763" s="46" t="str">
        <f>IF(ISTEXT('7.Electricidad y otras energías'!F37),'7.Electricidad y otras energías'!F37,"")</f>
        <v/>
      </c>
      <c r="E763" s="46">
        <f>'7.Electricidad y otras energías'!G37</f>
        <v>0</v>
      </c>
      <c r="F763" s="313">
        <f>'7.Electricidad y otras energías'!H37</f>
        <v>0</v>
      </c>
      <c r="G763" s="327" t="str">
        <f t="shared" ca="1" si="123"/>
        <v/>
      </c>
      <c r="H763" s="74" t="str">
        <f t="shared" ca="1" si="124"/>
        <v/>
      </c>
      <c r="J763" s="48" t="e">
        <f t="shared" ca="1" si="121"/>
        <v>#REF!</v>
      </c>
      <c r="K763" s="73" t="e">
        <f t="shared" ca="1" si="122"/>
        <v>#REF!</v>
      </c>
      <c r="M763" s="125" t="s">
        <v>787</v>
      </c>
      <c r="N763" s="126">
        <v>0.4</v>
      </c>
      <c r="O763" s="82" t="s">
        <v>91</v>
      </c>
      <c r="P763" s="127">
        <v>0.42</v>
      </c>
      <c r="Q763" s="124" t="s">
        <v>785</v>
      </c>
      <c r="R763" s="126">
        <v>0.23999999463558197</v>
      </c>
      <c r="S763" s="125" t="s">
        <v>42</v>
      </c>
      <c r="T763" s="126">
        <v>0.28000000000000003</v>
      </c>
      <c r="U763" s="125" t="s">
        <v>34</v>
      </c>
      <c r="V763" s="126">
        <v>0.08</v>
      </c>
      <c r="W763" s="76" t="s">
        <v>35</v>
      </c>
      <c r="X763" s="77">
        <v>0.12999999523162842</v>
      </c>
      <c r="Y763" s="76" t="s">
        <v>107</v>
      </c>
      <c r="Z763" s="77">
        <v>0.36000001430511475</v>
      </c>
      <c r="AA763" s="76" t="s">
        <v>105</v>
      </c>
      <c r="AB763" s="78">
        <v>0.25999999046325684</v>
      </c>
      <c r="AC763" s="76" t="s">
        <v>194</v>
      </c>
      <c r="AD763" s="79">
        <v>0.40000000596046448</v>
      </c>
      <c r="AE763" s="76" t="s">
        <v>102</v>
      </c>
      <c r="AF763" s="79">
        <v>0</v>
      </c>
      <c r="AG763" s="76" t="s">
        <v>314</v>
      </c>
      <c r="AH763" s="79">
        <v>0</v>
      </c>
      <c r="AI763" s="76" t="s">
        <v>361</v>
      </c>
      <c r="AJ763" s="79">
        <v>0</v>
      </c>
      <c r="AK763" s="76" t="s">
        <v>479</v>
      </c>
      <c r="AL763" s="79">
        <v>0.31000000238418579</v>
      </c>
      <c r="AM763" s="80" t="s">
        <v>418</v>
      </c>
      <c r="AN763" s="81">
        <v>0</v>
      </c>
      <c r="AO763" s="76" t="s">
        <v>555</v>
      </c>
      <c r="AP763" s="79">
        <v>0</v>
      </c>
      <c r="AQ763" s="814" t="s">
        <v>1045</v>
      </c>
      <c r="AR763" s="815">
        <v>0</v>
      </c>
    </row>
    <row r="764" spans="3:44" ht="18" customHeight="1" x14ac:dyDescent="0.25">
      <c r="C764" s="46" t="str">
        <f>IF(ISTEXT('7.Electricidad y otras energías'!E38),'7.Electricidad y otras energías'!E38,"")</f>
        <v/>
      </c>
      <c r="D764" s="46" t="str">
        <f>IF(ISTEXT('7.Electricidad y otras energías'!F38),'7.Electricidad y otras energías'!F38,"")</f>
        <v/>
      </c>
      <c r="E764" s="46">
        <f>'7.Electricidad y otras energías'!G38</f>
        <v>0</v>
      </c>
      <c r="F764" s="313">
        <f>'7.Electricidad y otras energías'!H38</f>
        <v>0</v>
      </c>
      <c r="G764" s="327" t="str">
        <f t="shared" ca="1" si="123"/>
        <v/>
      </c>
      <c r="H764" s="74" t="str">
        <f t="shared" ca="1" si="124"/>
        <v/>
      </c>
      <c r="J764" s="48" t="e">
        <f t="shared" ca="1" si="121"/>
        <v>#REF!</v>
      </c>
      <c r="K764" s="73" t="e">
        <f t="shared" ca="1" si="122"/>
        <v>#REF!</v>
      </c>
      <c r="M764" s="125" t="s">
        <v>33</v>
      </c>
      <c r="N764" s="126">
        <v>0.31</v>
      </c>
      <c r="O764" s="82" t="s">
        <v>0</v>
      </c>
      <c r="P764" s="127">
        <v>0.42</v>
      </c>
      <c r="Q764" s="124" t="s">
        <v>28</v>
      </c>
      <c r="R764" s="126">
        <v>0.12999999523162842</v>
      </c>
      <c r="S764" s="125" t="s">
        <v>792</v>
      </c>
      <c r="T764" s="126">
        <v>0</v>
      </c>
      <c r="U764" s="125" t="s">
        <v>35</v>
      </c>
      <c r="V764" s="126">
        <v>0.08</v>
      </c>
      <c r="W764" s="76" t="s">
        <v>31</v>
      </c>
      <c r="X764" s="77">
        <v>9.9999997764825821E-3</v>
      </c>
      <c r="Y764" s="76" t="s">
        <v>108</v>
      </c>
      <c r="Z764" s="77">
        <v>0.31999999284744263</v>
      </c>
      <c r="AA764" s="76" t="s">
        <v>43</v>
      </c>
      <c r="AB764" s="78">
        <v>0</v>
      </c>
      <c r="AC764" s="76" t="s">
        <v>195</v>
      </c>
      <c r="AD764" s="79">
        <v>0</v>
      </c>
      <c r="AE764" s="76" t="s">
        <v>193</v>
      </c>
      <c r="AF764" s="79">
        <v>0</v>
      </c>
      <c r="AG764" s="76" t="s">
        <v>250</v>
      </c>
      <c r="AH764" s="79">
        <v>0</v>
      </c>
      <c r="AI764" s="76" t="s">
        <v>32</v>
      </c>
      <c r="AJ764" s="79">
        <v>0.11999999731779099</v>
      </c>
      <c r="AK764" s="76" t="s">
        <v>332</v>
      </c>
      <c r="AL764" s="79">
        <v>0</v>
      </c>
      <c r="AM764" s="80" t="s">
        <v>479</v>
      </c>
      <c r="AN764" s="81">
        <v>0.22</v>
      </c>
      <c r="AO764" s="76" t="s">
        <v>556</v>
      </c>
      <c r="AP764" s="79">
        <v>0.25900000000000001</v>
      </c>
      <c r="AQ764" s="814" t="s">
        <v>1506</v>
      </c>
      <c r="AR764" s="815">
        <v>0</v>
      </c>
    </row>
    <row r="765" spans="3:44" ht="18" customHeight="1" x14ac:dyDescent="0.25">
      <c r="C765" s="46" t="str">
        <f>IF(ISTEXT('7.Electricidad y otras energías'!E39),'7.Electricidad y otras energías'!E39,"")</f>
        <v/>
      </c>
      <c r="D765" s="46" t="str">
        <f>IF(ISTEXT('7.Electricidad y otras energías'!F39),'7.Electricidad y otras energías'!F39,"")</f>
        <v/>
      </c>
      <c r="E765" s="46">
        <f>'7.Electricidad y otras energías'!G39</f>
        <v>0</v>
      </c>
      <c r="F765" s="313">
        <f>'7.Electricidad y otras energías'!H39</f>
        <v>0</v>
      </c>
      <c r="G765" s="327" t="str">
        <f t="shared" ca="1" si="123"/>
        <v/>
      </c>
      <c r="H765" s="74" t="str">
        <f t="shared" ca="1" si="124"/>
        <v/>
      </c>
      <c r="J765" s="48" t="e">
        <f t="shared" ca="1" si="121"/>
        <v>#REF!</v>
      </c>
      <c r="K765" s="73" t="e">
        <f t="shared" ca="1" si="122"/>
        <v>#REF!</v>
      </c>
      <c r="M765" s="82" t="s">
        <v>91</v>
      </c>
      <c r="N765" s="127">
        <v>0.45</v>
      </c>
      <c r="Q765" s="125" t="s">
        <v>114</v>
      </c>
      <c r="R765" s="126">
        <v>0.28999999165534973</v>
      </c>
      <c r="S765" s="125" t="s">
        <v>28</v>
      </c>
      <c r="T765" s="126">
        <v>0.1</v>
      </c>
      <c r="U765" s="125" t="s">
        <v>31</v>
      </c>
      <c r="V765" s="126">
        <v>0</v>
      </c>
      <c r="W765" s="76" t="s">
        <v>39</v>
      </c>
      <c r="X765" s="77">
        <v>0</v>
      </c>
      <c r="Y765" s="76" t="s">
        <v>37</v>
      </c>
      <c r="Z765" s="77">
        <v>0</v>
      </c>
      <c r="AA765" s="76" t="s">
        <v>339</v>
      </c>
      <c r="AB765" s="78">
        <v>0.33000001311302185</v>
      </c>
      <c r="AC765" s="76" t="s">
        <v>196</v>
      </c>
      <c r="AD765" s="79">
        <v>0</v>
      </c>
      <c r="AE765" s="76" t="s">
        <v>251</v>
      </c>
      <c r="AF765" s="79">
        <v>0</v>
      </c>
      <c r="AG765" s="76" t="s">
        <v>330</v>
      </c>
      <c r="AH765" s="79">
        <v>0</v>
      </c>
      <c r="AI765" s="76" t="s">
        <v>191</v>
      </c>
      <c r="AJ765" s="79">
        <v>0.34999999403953552</v>
      </c>
      <c r="AK765" s="76" t="s">
        <v>190</v>
      </c>
      <c r="AL765" s="79">
        <v>0.30000001192092896</v>
      </c>
      <c r="AM765" s="80" t="s">
        <v>555</v>
      </c>
      <c r="AN765" s="81">
        <v>0</v>
      </c>
      <c r="AO765" s="76" t="s">
        <v>962</v>
      </c>
      <c r="AP765" s="79">
        <v>7.0000000000000001E-3</v>
      </c>
      <c r="AQ765" s="814" t="s">
        <v>1047</v>
      </c>
      <c r="AR765" s="815">
        <v>0.26900000000000002</v>
      </c>
    </row>
    <row r="766" spans="3:44" ht="18" customHeight="1" x14ac:dyDescent="0.25">
      <c r="C766" s="46" t="str">
        <f>IF(ISTEXT('7.Electricidad y otras energías'!E40),'7.Electricidad y otras energías'!E40,"")</f>
        <v/>
      </c>
      <c r="D766" s="46" t="str">
        <f>IF(ISTEXT('7.Electricidad y otras energías'!F40),'7.Electricidad y otras energías'!F40,"")</f>
        <v/>
      </c>
      <c r="E766" s="46">
        <f>'7.Electricidad y otras energías'!G40</f>
        <v>0</v>
      </c>
      <c r="F766" s="313">
        <f>'7.Electricidad y otras energías'!H40</f>
        <v>0</v>
      </c>
      <c r="G766" s="327" t="str">
        <f t="shared" ca="1" si="123"/>
        <v/>
      </c>
      <c r="H766" s="74" t="str">
        <f t="shared" ca="1" si="124"/>
        <v/>
      </c>
      <c r="J766" s="48" t="e">
        <f t="shared" ca="1" si="121"/>
        <v>#REF!</v>
      </c>
      <c r="K766" s="73" t="e">
        <f t="shared" ca="1" si="122"/>
        <v>#REF!</v>
      </c>
      <c r="M766" s="82" t="s">
        <v>0</v>
      </c>
      <c r="N766" s="127">
        <v>0.45</v>
      </c>
      <c r="Q766" s="125" t="s">
        <v>787</v>
      </c>
      <c r="R766" s="126">
        <v>0.27000001072883606</v>
      </c>
      <c r="S766" s="125" t="s">
        <v>114</v>
      </c>
      <c r="T766" s="126">
        <v>0.23</v>
      </c>
      <c r="U766" s="125" t="s">
        <v>40</v>
      </c>
      <c r="V766" s="126">
        <v>0</v>
      </c>
      <c r="W766" s="76" t="s">
        <v>40</v>
      </c>
      <c r="X766" s="77">
        <v>0</v>
      </c>
      <c r="Y766" s="76" t="s">
        <v>30</v>
      </c>
      <c r="Z766" s="77">
        <v>0.23999999463558197</v>
      </c>
      <c r="AA766" s="76" t="s">
        <v>106</v>
      </c>
      <c r="AB766" s="78">
        <v>0</v>
      </c>
      <c r="AC766" s="76" t="s">
        <v>335</v>
      </c>
      <c r="AD766" s="79">
        <v>2.9999999329447746E-2</v>
      </c>
      <c r="AE766" s="76" t="s">
        <v>252</v>
      </c>
      <c r="AF766" s="79">
        <v>0.18000000715255737</v>
      </c>
      <c r="AG766" s="76" t="s">
        <v>192</v>
      </c>
      <c r="AH766" s="79">
        <v>0.40999999642372131</v>
      </c>
      <c r="AI766" s="76" t="s">
        <v>250</v>
      </c>
      <c r="AJ766" s="79">
        <v>0</v>
      </c>
      <c r="AK766" s="76" t="s">
        <v>480</v>
      </c>
      <c r="AL766" s="79">
        <v>0</v>
      </c>
      <c r="AM766" s="80" t="s">
        <v>556</v>
      </c>
      <c r="AN766" s="81">
        <v>0</v>
      </c>
      <c r="AO766" s="76" t="s">
        <v>190</v>
      </c>
      <c r="AP766" s="79">
        <v>0</v>
      </c>
      <c r="AQ766" s="814" t="s">
        <v>1048</v>
      </c>
      <c r="AR766" s="815">
        <v>0.27300000000000002</v>
      </c>
    </row>
    <row r="767" spans="3:44" ht="18" customHeight="1" x14ac:dyDescent="0.25">
      <c r="C767" s="46" t="str">
        <f>IF(ISTEXT('7.Electricidad y otras energías'!E41),'7.Electricidad y otras energías'!E41,"")</f>
        <v/>
      </c>
      <c r="D767" s="46" t="str">
        <f>IF(ISTEXT('7.Electricidad y otras energías'!F41),'7.Electricidad y otras energías'!F41,"")</f>
        <v/>
      </c>
      <c r="E767" s="46">
        <f>'7.Electricidad y otras energías'!G41</f>
        <v>0</v>
      </c>
      <c r="F767" s="313">
        <f>'7.Electricidad y otras energías'!H41</f>
        <v>0</v>
      </c>
      <c r="G767" s="327" t="str">
        <f t="shared" ca="1" si="123"/>
        <v/>
      </c>
      <c r="H767" s="74" t="str">
        <f t="shared" ca="1" si="124"/>
        <v/>
      </c>
      <c r="J767" s="48" t="e">
        <f t="shared" ca="1" si="121"/>
        <v>#REF!</v>
      </c>
      <c r="K767" s="73" t="e">
        <f t="shared" ca="1" si="122"/>
        <v>#REF!</v>
      </c>
      <c r="M767" s="49"/>
      <c r="N767" s="49"/>
      <c r="O767" s="49"/>
      <c r="Q767" s="125" t="s">
        <v>33</v>
      </c>
      <c r="R767" s="126">
        <v>0.30000001192092896</v>
      </c>
      <c r="S767" s="125" t="s">
        <v>787</v>
      </c>
      <c r="T767" s="126">
        <v>0.28000000000000003</v>
      </c>
      <c r="U767" s="125" t="s">
        <v>785</v>
      </c>
      <c r="V767" s="126">
        <v>0.23</v>
      </c>
      <c r="W767" s="76" t="s">
        <v>460</v>
      </c>
      <c r="X767" s="77">
        <v>0.23999999463558197</v>
      </c>
      <c r="Y767" s="76" t="s">
        <v>461</v>
      </c>
      <c r="Z767" s="77">
        <v>0.34999999403953552</v>
      </c>
      <c r="AA767" s="76" t="s">
        <v>174</v>
      </c>
      <c r="AB767" s="78">
        <v>0</v>
      </c>
      <c r="AC767" s="76" t="s">
        <v>197</v>
      </c>
      <c r="AD767" s="79">
        <v>1.9999999552965164E-2</v>
      </c>
      <c r="AE767" s="76" t="s">
        <v>172</v>
      </c>
      <c r="AF767" s="79">
        <v>0</v>
      </c>
      <c r="AG767" s="76" t="s">
        <v>170</v>
      </c>
      <c r="AH767" s="79">
        <v>0</v>
      </c>
      <c r="AI767" s="76" t="s">
        <v>330</v>
      </c>
      <c r="AJ767" s="79">
        <v>0</v>
      </c>
      <c r="AK767" s="76" t="s">
        <v>32</v>
      </c>
      <c r="AL767" s="79">
        <v>0.18000000715255737</v>
      </c>
      <c r="AM767" s="80" t="s">
        <v>332</v>
      </c>
      <c r="AN767" s="81">
        <v>0</v>
      </c>
      <c r="AO767" s="76" t="s">
        <v>1043</v>
      </c>
      <c r="AP767" s="79">
        <v>0</v>
      </c>
      <c r="AQ767" s="814" t="s">
        <v>1507</v>
      </c>
      <c r="AR767" s="815">
        <v>0</v>
      </c>
    </row>
    <row r="768" spans="3:44" ht="18" customHeight="1" x14ac:dyDescent="0.25">
      <c r="C768" s="46" t="str">
        <f>IF(ISTEXT('7.Electricidad y otras energías'!E42),'7.Electricidad y otras energías'!E42,"")</f>
        <v/>
      </c>
      <c r="D768" s="46" t="str">
        <f>IF(ISTEXT('7.Electricidad y otras energías'!F42),'7.Electricidad y otras energías'!F42,"")</f>
        <v/>
      </c>
      <c r="E768" s="46">
        <f>'7.Electricidad y otras energías'!G42</f>
        <v>0</v>
      </c>
      <c r="F768" s="313">
        <f>'7.Electricidad y otras energías'!H42</f>
        <v>0</v>
      </c>
      <c r="G768" s="327" t="str">
        <f t="shared" ca="1" si="123"/>
        <v/>
      </c>
      <c r="H768" s="74" t="str">
        <f t="shared" ca="1" si="124"/>
        <v/>
      </c>
      <c r="J768" s="48" t="e">
        <f t="shared" ca="1" si="121"/>
        <v>#REF!</v>
      </c>
      <c r="K768" s="73" t="e">
        <f t="shared" ca="1" si="122"/>
        <v>#REF!</v>
      </c>
      <c r="M768" s="49"/>
      <c r="N768" s="49"/>
      <c r="O768" s="49"/>
      <c r="Q768" s="82" t="s">
        <v>91</v>
      </c>
      <c r="R768" s="127">
        <v>0.33</v>
      </c>
      <c r="S768" s="125" t="s">
        <v>41</v>
      </c>
      <c r="T768" s="126">
        <v>0</v>
      </c>
      <c r="U768" s="125" t="s">
        <v>42</v>
      </c>
      <c r="V768" s="126">
        <v>0.33</v>
      </c>
      <c r="W768" s="76" t="s">
        <v>42</v>
      </c>
      <c r="X768" s="77">
        <v>0</v>
      </c>
      <c r="Y768" s="76" t="s">
        <v>34</v>
      </c>
      <c r="Z768" s="77">
        <v>0.23000000417232513</v>
      </c>
      <c r="AA768" s="76" t="s">
        <v>107</v>
      </c>
      <c r="AB768" s="78">
        <v>0.31000000238418579</v>
      </c>
      <c r="AC768" s="76" t="s">
        <v>457</v>
      </c>
      <c r="AD768" s="79">
        <v>0.34000000357627869</v>
      </c>
      <c r="AE768" s="76" t="s">
        <v>104</v>
      </c>
      <c r="AF768" s="79">
        <v>0</v>
      </c>
      <c r="AG768" s="76" t="s">
        <v>315</v>
      </c>
      <c r="AH768" s="79">
        <v>0</v>
      </c>
      <c r="AI768" s="76" t="s">
        <v>192</v>
      </c>
      <c r="AJ768" s="79">
        <v>0.28999999165534973</v>
      </c>
      <c r="AK768" s="76" t="s">
        <v>191</v>
      </c>
      <c r="AL768" s="79">
        <v>0</v>
      </c>
      <c r="AM768" s="80" t="s">
        <v>190</v>
      </c>
      <c r="AN768" s="81">
        <v>0</v>
      </c>
      <c r="AO768" s="76" t="s">
        <v>1044</v>
      </c>
      <c r="AP768" s="79">
        <v>0.25900000000000001</v>
      </c>
      <c r="AQ768" s="814" t="s">
        <v>1050</v>
      </c>
      <c r="AR768" s="815">
        <v>0.27200000000000002</v>
      </c>
    </row>
    <row r="769" spans="2:44" ht="18" customHeight="1" x14ac:dyDescent="0.25">
      <c r="C769" s="46" t="str">
        <f>IF(ISTEXT('7.Electricidad y otras energías'!E43),'7.Electricidad y otras energías'!E43,"")</f>
        <v/>
      </c>
      <c r="D769" s="46" t="str">
        <f>IF(ISTEXT('7.Electricidad y otras energías'!F43),'7.Electricidad y otras energías'!F43,"")</f>
        <v/>
      </c>
      <c r="E769" s="46">
        <f>'7.Electricidad y otras energías'!G43</f>
        <v>0</v>
      </c>
      <c r="F769" s="313">
        <f>'7.Electricidad y otras energías'!H43</f>
        <v>0</v>
      </c>
      <c r="G769" s="327" t="str">
        <f t="shared" ca="1" si="123"/>
        <v/>
      </c>
      <c r="H769" s="74" t="str">
        <f t="shared" ca="1" si="124"/>
        <v/>
      </c>
      <c r="J769" s="48" t="e">
        <f t="shared" ca="1" si="121"/>
        <v>#REF!</v>
      </c>
      <c r="K769" s="73" t="e">
        <f t="shared" ca="1" si="122"/>
        <v>#REF!</v>
      </c>
      <c r="M769" s="49"/>
      <c r="N769" s="49"/>
      <c r="O769" s="49"/>
      <c r="Q769" s="82" t="s">
        <v>0</v>
      </c>
      <c r="R769" s="127">
        <v>0.33</v>
      </c>
      <c r="S769" s="125" t="s">
        <v>33</v>
      </c>
      <c r="T769" s="126">
        <v>0.26</v>
      </c>
      <c r="U769" s="125" t="s">
        <v>28</v>
      </c>
      <c r="V769" s="126">
        <v>0.17</v>
      </c>
      <c r="W769" s="76" t="s">
        <v>28</v>
      </c>
      <c r="X769" s="77">
        <v>0.23999999463558197</v>
      </c>
      <c r="Y769" s="76" t="s">
        <v>35</v>
      </c>
      <c r="Z769" s="77">
        <v>0.23000000417232513</v>
      </c>
      <c r="AA769" s="76" t="s">
        <v>37</v>
      </c>
      <c r="AB769" s="78">
        <v>0</v>
      </c>
      <c r="AC769" s="76" t="s">
        <v>198</v>
      </c>
      <c r="AD769" s="79">
        <v>0</v>
      </c>
      <c r="AE769" s="76" t="s">
        <v>253</v>
      </c>
      <c r="AF769" s="79">
        <v>0</v>
      </c>
      <c r="AG769" s="76" t="s">
        <v>171</v>
      </c>
      <c r="AH769" s="79">
        <v>0.10999999940395355</v>
      </c>
      <c r="AI769" s="76" t="s">
        <v>170</v>
      </c>
      <c r="AJ769" s="79">
        <v>0</v>
      </c>
      <c r="AK769" s="76" t="s">
        <v>250</v>
      </c>
      <c r="AL769" s="79">
        <v>0</v>
      </c>
      <c r="AM769" s="80" t="s">
        <v>557</v>
      </c>
      <c r="AN769" s="81">
        <v>0</v>
      </c>
      <c r="AO769" s="76" t="s">
        <v>558</v>
      </c>
      <c r="AP769" s="79">
        <v>0</v>
      </c>
      <c r="AQ769" s="814" t="s">
        <v>1051</v>
      </c>
      <c r="AR769" s="815">
        <v>0</v>
      </c>
    </row>
    <row r="770" spans="2:44" ht="18" customHeight="1" x14ac:dyDescent="0.25">
      <c r="C770" s="46" t="str">
        <f>IF(ISTEXT('7.Electricidad y otras energías'!E44),'7.Electricidad y otras energías'!E44,"")</f>
        <v/>
      </c>
      <c r="D770" s="46" t="str">
        <f>IF(ISTEXT('7.Electricidad y otras energías'!F44),'7.Electricidad y otras energías'!F44,"")</f>
        <v/>
      </c>
      <c r="E770" s="46">
        <f>'7.Electricidad y otras energías'!G44</f>
        <v>0</v>
      </c>
      <c r="F770" s="313">
        <f>'7.Electricidad y otras energías'!H44</f>
        <v>0</v>
      </c>
      <c r="G770" s="327" t="str">
        <f t="shared" ca="1" si="123"/>
        <v/>
      </c>
      <c r="H770" s="74" t="str">
        <f t="shared" ca="1" si="124"/>
        <v/>
      </c>
      <c r="J770" s="48" t="e">
        <f t="shared" ca="1" si="121"/>
        <v>#REF!</v>
      </c>
      <c r="K770" s="73" t="e">
        <f t="shared" ca="1" si="122"/>
        <v>#REF!</v>
      </c>
      <c r="M770" s="49"/>
      <c r="N770" s="49"/>
      <c r="O770" s="49"/>
      <c r="Q770" s="26"/>
      <c r="S770" s="82" t="s">
        <v>91</v>
      </c>
      <c r="T770" s="127">
        <v>0.31</v>
      </c>
      <c r="U770" s="125" t="s">
        <v>114</v>
      </c>
      <c r="V770" s="126">
        <v>0.26</v>
      </c>
      <c r="W770" s="76" t="s">
        <v>29</v>
      </c>
      <c r="X770" s="77">
        <v>0.34999999403953552</v>
      </c>
      <c r="Y770" s="76" t="s">
        <v>31</v>
      </c>
      <c r="Z770" s="77">
        <v>0.31999999284744263</v>
      </c>
      <c r="AA770" s="76" t="s">
        <v>30</v>
      </c>
      <c r="AB770" s="78">
        <v>0.27000001072883606</v>
      </c>
      <c r="AC770" s="76" t="s">
        <v>199</v>
      </c>
      <c r="AD770" s="79">
        <v>0</v>
      </c>
      <c r="AE770" s="76" t="s">
        <v>27</v>
      </c>
      <c r="AF770" s="79">
        <v>5.000000074505806E-2</v>
      </c>
      <c r="AG770" s="76" t="s">
        <v>102</v>
      </c>
      <c r="AH770" s="79">
        <v>0</v>
      </c>
      <c r="AI770" s="76" t="s">
        <v>315</v>
      </c>
      <c r="AJ770" s="79">
        <v>0</v>
      </c>
      <c r="AK770" s="76" t="s">
        <v>330</v>
      </c>
      <c r="AL770" s="79">
        <v>0</v>
      </c>
      <c r="AM770" s="80" t="s">
        <v>32</v>
      </c>
      <c r="AN770" s="81">
        <v>0.14000000000000001</v>
      </c>
      <c r="AO770" s="76" t="s">
        <v>1045</v>
      </c>
      <c r="AP770" s="79">
        <v>0</v>
      </c>
      <c r="AQ770" s="814" t="s">
        <v>1052</v>
      </c>
      <c r="AR770" s="815">
        <v>0.20399999999999999</v>
      </c>
    </row>
    <row r="771" spans="2:44" ht="18" customHeight="1" x14ac:dyDescent="0.25">
      <c r="C771" s="46" t="str">
        <f>IF(ISTEXT('7.Electricidad y otras energías'!E45),'7.Electricidad y otras energías'!E45,"")</f>
        <v/>
      </c>
      <c r="D771" s="46" t="str">
        <f>IF(ISTEXT('7.Electricidad y otras energías'!F45),'7.Electricidad y otras energías'!F45,"")</f>
        <v/>
      </c>
      <c r="E771" s="46">
        <f>'7.Electricidad y otras energías'!G45</f>
        <v>0</v>
      </c>
      <c r="F771" s="313">
        <f>'7.Electricidad y otras energías'!H45</f>
        <v>0</v>
      </c>
      <c r="G771" s="327" t="str">
        <f t="shared" ca="1" si="123"/>
        <v/>
      </c>
      <c r="H771" s="74" t="str">
        <f t="shared" ca="1" si="124"/>
        <v/>
      </c>
      <c r="J771" s="48" t="e">
        <f t="shared" ca="1" si="121"/>
        <v>#REF!</v>
      </c>
      <c r="K771" s="73" t="e">
        <f t="shared" ca="1" si="122"/>
        <v>#REF!</v>
      </c>
      <c r="M771" s="49"/>
      <c r="N771" s="49"/>
      <c r="O771" s="49"/>
      <c r="Q771" s="26"/>
      <c r="S771" s="82" t="s">
        <v>0</v>
      </c>
      <c r="T771" s="127">
        <v>0.31</v>
      </c>
      <c r="U771" s="125" t="s">
        <v>787</v>
      </c>
      <c r="V771" s="126">
        <v>0.36</v>
      </c>
      <c r="W771" s="76" t="s">
        <v>36</v>
      </c>
      <c r="X771" s="77">
        <v>0.25</v>
      </c>
      <c r="Y771" s="76" t="s">
        <v>39</v>
      </c>
      <c r="Z771" s="77">
        <v>0</v>
      </c>
      <c r="AA771" s="76" t="s">
        <v>461</v>
      </c>
      <c r="AB771" s="78">
        <v>0.31999999284744263</v>
      </c>
      <c r="AC771" s="76" t="s">
        <v>105</v>
      </c>
      <c r="AD771" s="79">
        <v>0.33000001311302185</v>
      </c>
      <c r="AE771" s="76" t="s">
        <v>195</v>
      </c>
      <c r="AF771" s="79">
        <v>0</v>
      </c>
      <c r="AG771" s="76" t="s">
        <v>193</v>
      </c>
      <c r="AH771" s="79">
        <v>0</v>
      </c>
      <c r="AI771" s="76" t="s">
        <v>171</v>
      </c>
      <c r="AJ771" s="79">
        <v>0.25</v>
      </c>
      <c r="AK771" s="76" t="s">
        <v>481</v>
      </c>
      <c r="AL771" s="79">
        <v>0.2800000011920929</v>
      </c>
      <c r="AM771" s="80" t="s">
        <v>558</v>
      </c>
      <c r="AN771" s="81">
        <v>0</v>
      </c>
      <c r="AO771" s="76" t="s">
        <v>1046</v>
      </c>
      <c r="AP771" s="79">
        <v>0.23799999999999999</v>
      </c>
      <c r="AQ771" s="814" t="s">
        <v>1053</v>
      </c>
      <c r="AR771" s="815">
        <v>0.26400000000000001</v>
      </c>
    </row>
    <row r="772" spans="2:44" ht="18" customHeight="1" x14ac:dyDescent="0.25">
      <c r="C772" s="46" t="str">
        <f>IF(ISTEXT('7.Electricidad y otras energías'!E46),'7.Electricidad y otras energías'!E46,"")</f>
        <v/>
      </c>
      <c r="D772" s="46" t="str">
        <f>IF(ISTEXT('7.Electricidad y otras energías'!F46),'7.Electricidad y otras energías'!F46,"")</f>
        <v/>
      </c>
      <c r="E772" s="46">
        <f>'7.Electricidad y otras energías'!G46</f>
        <v>0</v>
      </c>
      <c r="F772" s="313">
        <f>'7.Electricidad y otras energías'!H46</f>
        <v>0</v>
      </c>
      <c r="G772" s="327" t="str">
        <f t="shared" ca="1" si="123"/>
        <v/>
      </c>
      <c r="H772" s="74" t="str">
        <f t="shared" ca="1" si="124"/>
        <v/>
      </c>
      <c r="J772" s="48" t="e">
        <f t="shared" ca="1" si="121"/>
        <v>#REF!</v>
      </c>
      <c r="K772" s="73" t="e">
        <f t="shared" ca="1" si="122"/>
        <v>#REF!</v>
      </c>
      <c r="M772" s="49"/>
      <c r="N772" s="49"/>
      <c r="O772" s="49"/>
      <c r="Q772" s="26"/>
      <c r="U772" s="125" t="s">
        <v>41</v>
      </c>
      <c r="V772" s="126">
        <v>0</v>
      </c>
      <c r="W772" s="76" t="s">
        <v>458</v>
      </c>
      <c r="X772" s="77">
        <v>0.30000001192092896</v>
      </c>
      <c r="Y772" s="76" t="s">
        <v>40</v>
      </c>
      <c r="Z772" s="77">
        <v>0</v>
      </c>
      <c r="AA772" s="76" t="s">
        <v>34</v>
      </c>
      <c r="AB772" s="78">
        <v>0.28999999165534973</v>
      </c>
      <c r="AC772" s="76" t="s">
        <v>200</v>
      </c>
      <c r="AD772" s="79">
        <v>0</v>
      </c>
      <c r="AE772" s="76" t="s">
        <v>254</v>
      </c>
      <c r="AF772" s="79">
        <v>1.9999999552965164E-2</v>
      </c>
      <c r="AG772" s="76" t="s">
        <v>172</v>
      </c>
      <c r="AH772" s="79">
        <v>0</v>
      </c>
      <c r="AI772" s="76" t="s">
        <v>102</v>
      </c>
      <c r="AJ772" s="79">
        <v>0</v>
      </c>
      <c r="AK772" s="76" t="s">
        <v>192</v>
      </c>
      <c r="AL772" s="79">
        <v>0</v>
      </c>
      <c r="AM772" s="80" t="s">
        <v>191</v>
      </c>
      <c r="AN772" s="81">
        <v>0</v>
      </c>
      <c r="AO772" s="76" t="s">
        <v>1047</v>
      </c>
      <c r="AP772" s="79">
        <v>0.25800000000000001</v>
      </c>
      <c r="AQ772" s="814" t="s">
        <v>1508</v>
      </c>
      <c r="AR772" s="815">
        <v>3.5999999999999997E-2</v>
      </c>
    </row>
    <row r="773" spans="2:44" ht="18" customHeight="1" x14ac:dyDescent="0.25">
      <c r="C773" s="46" t="str">
        <f>IF(ISTEXT('7.Electricidad y otras energías'!E47),'7.Electricidad y otras energías'!E47,"")</f>
        <v/>
      </c>
      <c r="D773" s="46" t="str">
        <f>IF(ISTEXT('7.Electricidad y otras energías'!F47),'7.Electricidad y otras energías'!F47,"")</f>
        <v/>
      </c>
      <c r="E773" s="46">
        <f>'7.Electricidad y otras energías'!G47</f>
        <v>0</v>
      </c>
      <c r="F773" s="313">
        <f>'7.Electricidad y otras energías'!H47</f>
        <v>0</v>
      </c>
      <c r="G773" s="327" t="str">
        <f t="shared" ca="1" si="123"/>
        <v/>
      </c>
      <c r="H773" s="74" t="str">
        <f t="shared" ca="1" si="124"/>
        <v/>
      </c>
      <c r="J773" s="48" t="e">
        <f t="shared" ca="1" si="121"/>
        <v>#REF!</v>
      </c>
      <c r="K773" s="73" t="e">
        <f t="shared" ca="1" si="122"/>
        <v>#REF!</v>
      </c>
      <c r="M773" s="49"/>
      <c r="N773" s="49"/>
      <c r="O773" s="49"/>
      <c r="Q773" s="26"/>
      <c r="U773" s="125" t="s">
        <v>44</v>
      </c>
      <c r="V773" s="126">
        <v>0</v>
      </c>
      <c r="W773" s="76" t="s">
        <v>41</v>
      </c>
      <c r="X773" s="77">
        <v>9.9999997764825821E-3</v>
      </c>
      <c r="Y773" s="76" t="s">
        <v>109</v>
      </c>
      <c r="Z773" s="77">
        <v>0</v>
      </c>
      <c r="AA773" s="76" t="s">
        <v>35</v>
      </c>
      <c r="AB773" s="78">
        <v>0.28999999165534973</v>
      </c>
      <c r="AC773" s="76" t="s">
        <v>201</v>
      </c>
      <c r="AD773" s="79">
        <v>0</v>
      </c>
      <c r="AE773" s="76" t="s">
        <v>255</v>
      </c>
      <c r="AF773" s="79">
        <v>0</v>
      </c>
      <c r="AG773" s="76" t="s">
        <v>104</v>
      </c>
      <c r="AH773" s="79">
        <v>0</v>
      </c>
      <c r="AI773" s="76" t="s">
        <v>193</v>
      </c>
      <c r="AJ773" s="79">
        <v>0</v>
      </c>
      <c r="AK773" s="76" t="s">
        <v>170</v>
      </c>
      <c r="AL773" s="79">
        <v>0</v>
      </c>
      <c r="AM773" s="80" t="s">
        <v>250</v>
      </c>
      <c r="AN773" s="81">
        <v>0</v>
      </c>
      <c r="AO773" s="76" t="s">
        <v>1048</v>
      </c>
      <c r="AP773" s="79">
        <v>0.25900000000000001</v>
      </c>
      <c r="AQ773" s="814" t="s">
        <v>1055</v>
      </c>
      <c r="AR773" s="815">
        <v>0</v>
      </c>
    </row>
    <row r="774" spans="2:44" ht="18" customHeight="1" x14ac:dyDescent="0.25">
      <c r="C774" s="46" t="str">
        <f>IF(ISTEXT('7.Electricidad y otras energías'!E48),'7.Electricidad y otras energías'!E48,"")</f>
        <v/>
      </c>
      <c r="D774" s="46" t="str">
        <f>IF(ISTEXT('7.Electricidad y otras energías'!F48),'7.Electricidad y otras energías'!F48,"")</f>
        <v/>
      </c>
      <c r="E774" s="46">
        <f>'7.Electricidad y otras energías'!G48</f>
        <v>0</v>
      </c>
      <c r="F774" s="313">
        <f>'7.Electricidad y otras energías'!H48</f>
        <v>0</v>
      </c>
      <c r="G774" s="327" t="str">
        <f t="shared" ca="1" si="123"/>
        <v/>
      </c>
      <c r="H774" s="74" t="str">
        <f t="shared" ca="1" si="124"/>
        <v/>
      </c>
      <c r="J774" s="48" t="e">
        <f t="shared" ca="1" si="121"/>
        <v>#REF!</v>
      </c>
      <c r="K774" s="73" t="e">
        <f t="shared" ca="1" si="122"/>
        <v>#REF!</v>
      </c>
      <c r="M774" s="49"/>
      <c r="N774" s="49"/>
      <c r="O774" s="49"/>
      <c r="Q774" s="26"/>
      <c r="U774" s="125" t="s">
        <v>33</v>
      </c>
      <c r="V774" s="126">
        <v>0.33</v>
      </c>
      <c r="W774" s="76" t="s">
        <v>44</v>
      </c>
      <c r="X774" s="77">
        <v>0</v>
      </c>
      <c r="Y774" s="76" t="s">
        <v>460</v>
      </c>
      <c r="Z774" s="77">
        <v>0.17000000178813934</v>
      </c>
      <c r="AA774" s="76" t="s">
        <v>175</v>
      </c>
      <c r="AB774" s="78">
        <v>0.34000000357627869</v>
      </c>
      <c r="AC774" s="76" t="s">
        <v>202</v>
      </c>
      <c r="AD774" s="79">
        <v>0.20999999344348907</v>
      </c>
      <c r="AE774" s="76" t="s">
        <v>256</v>
      </c>
      <c r="AF774" s="79">
        <v>0</v>
      </c>
      <c r="AG774" s="76" t="s">
        <v>333</v>
      </c>
      <c r="AH774" s="79">
        <v>0</v>
      </c>
      <c r="AI774" s="76" t="s">
        <v>362</v>
      </c>
      <c r="AJ774" s="79">
        <v>0.40000000596046448</v>
      </c>
      <c r="AK774" s="76" t="s">
        <v>315</v>
      </c>
      <c r="AL774" s="79">
        <v>0</v>
      </c>
      <c r="AM774" s="80" t="s">
        <v>559</v>
      </c>
      <c r="AN774" s="81">
        <v>0.24</v>
      </c>
      <c r="AO774" s="76" t="s">
        <v>1049</v>
      </c>
      <c r="AP774" s="79">
        <v>0</v>
      </c>
      <c r="AQ774" s="814" t="s">
        <v>562</v>
      </c>
      <c r="AR774" s="815">
        <v>0.27</v>
      </c>
    </row>
    <row r="775" spans="2:44" ht="18" customHeight="1" x14ac:dyDescent="0.25">
      <c r="H775" s="315">
        <f ca="1">SUMIF(H753:H774,"&gt;0")</f>
        <v>0</v>
      </c>
      <c r="J775" s="48" t="e">
        <f t="shared" ca="1" si="121"/>
        <v>#REF!</v>
      </c>
      <c r="K775" s="73" t="e">
        <f t="shared" ca="1" si="122"/>
        <v>#REF!</v>
      </c>
      <c r="M775" s="49"/>
      <c r="N775" s="49"/>
      <c r="O775" s="49"/>
      <c r="Q775" s="26"/>
      <c r="U775" s="82" t="s">
        <v>91</v>
      </c>
      <c r="V775" s="127">
        <v>0.36</v>
      </c>
      <c r="W775" s="76" t="s">
        <v>33</v>
      </c>
      <c r="X775" s="77">
        <v>0.38999998569488525</v>
      </c>
      <c r="Y775" s="76" t="s">
        <v>110</v>
      </c>
      <c r="Z775" s="77">
        <v>0.14000000059604645</v>
      </c>
      <c r="AA775" s="76" t="s">
        <v>39</v>
      </c>
      <c r="AB775" s="78">
        <v>0</v>
      </c>
      <c r="AC775" s="76" t="s">
        <v>203</v>
      </c>
      <c r="AD775" s="79">
        <v>0</v>
      </c>
      <c r="AE775" s="76" t="s">
        <v>257</v>
      </c>
      <c r="AF775" s="79">
        <v>0</v>
      </c>
      <c r="AG775" s="76" t="s">
        <v>316</v>
      </c>
      <c r="AH775" s="79">
        <v>0</v>
      </c>
      <c r="AI775" s="76" t="s">
        <v>252</v>
      </c>
      <c r="AJ775" s="79">
        <v>0.37999999523162842</v>
      </c>
      <c r="AK775" s="76" t="s">
        <v>171</v>
      </c>
      <c r="AL775" s="79">
        <v>0.18999999761581421</v>
      </c>
      <c r="AM775" s="80" t="s">
        <v>560</v>
      </c>
      <c r="AN775" s="81">
        <v>0.25</v>
      </c>
      <c r="AO775" s="76" t="s">
        <v>1050</v>
      </c>
      <c r="AP775" s="79">
        <v>0.25800000000000001</v>
      </c>
      <c r="AQ775" s="814" t="s">
        <v>1509</v>
      </c>
      <c r="AR775" s="815">
        <v>0.193</v>
      </c>
    </row>
    <row r="776" spans="2:44" ht="18" customHeight="1" x14ac:dyDescent="0.25">
      <c r="B776" s="120" t="s">
        <v>763</v>
      </c>
      <c r="J776" s="48" t="e">
        <f t="shared" ca="1" si="121"/>
        <v>#REF!</v>
      </c>
      <c r="K776" s="73" t="e">
        <f t="shared" ca="1" si="122"/>
        <v>#REF!</v>
      </c>
      <c r="M776" s="49"/>
      <c r="N776" s="49"/>
      <c r="O776" s="49"/>
      <c r="Q776" s="26"/>
      <c r="U776" s="82" t="s">
        <v>0</v>
      </c>
      <c r="V776" s="127">
        <v>0.36</v>
      </c>
      <c r="W776" s="76" t="s">
        <v>45</v>
      </c>
      <c r="X776" s="77">
        <v>0</v>
      </c>
      <c r="Y776" s="76" t="s">
        <v>42</v>
      </c>
      <c r="Z776" s="77">
        <v>0</v>
      </c>
      <c r="AA776" s="76" t="s">
        <v>40</v>
      </c>
      <c r="AB776" s="78">
        <v>0</v>
      </c>
      <c r="AC776" s="76" t="s">
        <v>43</v>
      </c>
      <c r="AD776" s="79">
        <v>0</v>
      </c>
      <c r="AE776" s="76" t="s">
        <v>258</v>
      </c>
      <c r="AF776" s="79">
        <v>0</v>
      </c>
      <c r="AG776" s="76" t="s">
        <v>27</v>
      </c>
      <c r="AH776" s="79">
        <v>0</v>
      </c>
      <c r="AI776" s="76" t="s">
        <v>363</v>
      </c>
      <c r="AJ776" s="79">
        <v>0</v>
      </c>
      <c r="AK776" s="76" t="s">
        <v>102</v>
      </c>
      <c r="AL776" s="79">
        <v>0</v>
      </c>
      <c r="AM776" s="80" t="s">
        <v>330</v>
      </c>
      <c r="AN776" s="81">
        <v>0</v>
      </c>
      <c r="AO776" s="76" t="s">
        <v>1051</v>
      </c>
      <c r="AP776" s="79">
        <v>0</v>
      </c>
      <c r="AQ776" s="814" t="s">
        <v>563</v>
      </c>
      <c r="AR776" s="815">
        <v>0</v>
      </c>
    </row>
    <row r="777" spans="2:44" ht="18" customHeight="1" x14ac:dyDescent="0.25">
      <c r="J777" s="48" t="e">
        <f t="shared" ca="1" si="121"/>
        <v>#REF!</v>
      </c>
      <c r="K777" s="73" t="e">
        <f t="shared" ca="1" si="122"/>
        <v>#REF!</v>
      </c>
      <c r="M777" s="49"/>
      <c r="N777" s="49"/>
      <c r="O777" s="49"/>
      <c r="Q777" s="26"/>
      <c r="W777" s="82" t="s">
        <v>91</v>
      </c>
      <c r="X777" s="77">
        <v>0.4</v>
      </c>
      <c r="Y777" s="76" t="s">
        <v>28</v>
      </c>
      <c r="Z777" s="77">
        <v>0.15999999642372131</v>
      </c>
      <c r="AA777" s="76" t="s">
        <v>109</v>
      </c>
      <c r="AB777" s="78">
        <v>0</v>
      </c>
      <c r="AC777" s="76" t="s">
        <v>339</v>
      </c>
      <c r="AD777" s="79">
        <v>0.37999999523162842</v>
      </c>
      <c r="AE777" s="76" t="s">
        <v>335</v>
      </c>
      <c r="AF777" s="79">
        <v>0</v>
      </c>
      <c r="AG777" s="76" t="s">
        <v>195</v>
      </c>
      <c r="AH777" s="79">
        <v>0</v>
      </c>
      <c r="AI777" s="76" t="s">
        <v>172</v>
      </c>
      <c r="AJ777" s="79">
        <v>0</v>
      </c>
      <c r="AK777" s="76" t="s">
        <v>193</v>
      </c>
      <c r="AL777" s="79">
        <v>0</v>
      </c>
      <c r="AM777" s="80" t="s">
        <v>561</v>
      </c>
      <c r="AN777" s="81">
        <v>0</v>
      </c>
      <c r="AO777" s="76" t="s">
        <v>1052</v>
      </c>
      <c r="AP777" s="79">
        <v>0.20699999999999999</v>
      </c>
      <c r="AQ777" s="814" t="s">
        <v>1493</v>
      </c>
      <c r="AR777" s="815">
        <v>0</v>
      </c>
    </row>
    <row r="778" spans="2:44" ht="18" customHeight="1" x14ac:dyDescent="0.25">
      <c r="C778" s="133" t="s">
        <v>834</v>
      </c>
      <c r="D778" s="128" t="s">
        <v>835</v>
      </c>
      <c r="E778" s="171" t="s">
        <v>833</v>
      </c>
      <c r="J778" s="48" t="e">
        <f t="shared" ca="1" si="121"/>
        <v>#REF!</v>
      </c>
      <c r="K778" s="73" t="e">
        <f t="shared" ca="1" si="122"/>
        <v>#REF!</v>
      </c>
      <c r="M778" s="49"/>
      <c r="N778" s="49"/>
      <c r="O778" s="49"/>
      <c r="Q778" s="26"/>
      <c r="W778" s="82" t="s">
        <v>0</v>
      </c>
      <c r="X778" s="77">
        <v>0.4</v>
      </c>
      <c r="Y778" s="76" t="s">
        <v>29</v>
      </c>
      <c r="Z778" s="77">
        <v>0</v>
      </c>
      <c r="AA778" s="76" t="s">
        <v>460</v>
      </c>
      <c r="AB778" s="78">
        <v>0.18999999761581421</v>
      </c>
      <c r="AC778" s="76" t="s">
        <v>107</v>
      </c>
      <c r="AD778" s="79">
        <v>0.33000001311302185</v>
      </c>
      <c r="AE778" s="76" t="s">
        <v>259</v>
      </c>
      <c r="AF778" s="79">
        <v>0.36000001430511475</v>
      </c>
      <c r="AG778" s="76" t="s">
        <v>255</v>
      </c>
      <c r="AH778" s="79">
        <v>0</v>
      </c>
      <c r="AI778" s="76" t="s">
        <v>364</v>
      </c>
      <c r="AJ778" s="79">
        <v>0</v>
      </c>
      <c r="AK778" s="76" t="s">
        <v>419</v>
      </c>
      <c r="AL778" s="79">
        <v>0</v>
      </c>
      <c r="AM778" s="80" t="s">
        <v>481</v>
      </c>
      <c r="AN778" s="81">
        <v>0.21</v>
      </c>
      <c r="AO778" s="76" t="s">
        <v>1053</v>
      </c>
      <c r="AP778" s="79">
        <v>0.16800000000000001</v>
      </c>
      <c r="AQ778" s="814" t="s">
        <v>1059</v>
      </c>
      <c r="AR778" s="815">
        <v>0</v>
      </c>
    </row>
    <row r="779" spans="2:44" ht="18" customHeight="1" x14ac:dyDescent="0.25">
      <c r="C779" s="21">
        <f>IF(D753="Varias comercializadoras",1,2)</f>
        <v>2</v>
      </c>
      <c r="D779" s="170" t="s">
        <v>7</v>
      </c>
      <c r="E779" s="172" t="s">
        <v>528</v>
      </c>
      <c r="J779" s="48" t="e">
        <f t="shared" ca="1" si="121"/>
        <v>#REF!</v>
      </c>
      <c r="K779" s="73" t="e">
        <f t="shared" ca="1" si="122"/>
        <v>#REF!</v>
      </c>
      <c r="M779" s="49"/>
      <c r="N779" s="49"/>
      <c r="O779" s="49"/>
      <c r="Q779" s="26"/>
      <c r="W779" s="49"/>
      <c r="X779" s="49"/>
      <c r="Y779" s="76" t="s">
        <v>36</v>
      </c>
      <c r="Z779" s="77">
        <v>0.20999999344348907</v>
      </c>
      <c r="AA779" s="76" t="s">
        <v>110</v>
      </c>
      <c r="AB779" s="78">
        <v>0.14000000059604645</v>
      </c>
      <c r="AC779" s="76" t="s">
        <v>204</v>
      </c>
      <c r="AD779" s="79">
        <v>0.40000000596046448</v>
      </c>
      <c r="AE779" s="76" t="s">
        <v>197</v>
      </c>
      <c r="AF779" s="79">
        <v>0</v>
      </c>
      <c r="AG779" s="76" t="s">
        <v>256</v>
      </c>
      <c r="AH779" s="79">
        <v>0</v>
      </c>
      <c r="AI779" s="76" t="s">
        <v>104</v>
      </c>
      <c r="AJ779" s="79">
        <v>0</v>
      </c>
      <c r="AK779" s="76" t="s">
        <v>482</v>
      </c>
      <c r="AL779" s="79">
        <v>0.28999999165534973</v>
      </c>
      <c r="AM779" s="80" t="s">
        <v>192</v>
      </c>
      <c r="AN779" s="81">
        <v>0</v>
      </c>
      <c r="AO779" s="76" t="s">
        <v>1054</v>
      </c>
      <c r="AP779" s="79">
        <v>0.113</v>
      </c>
      <c r="AQ779" s="814" t="s">
        <v>1062</v>
      </c>
      <c r="AR779" s="815">
        <v>0.19500000000000001</v>
      </c>
    </row>
    <row r="780" spans="2:44" ht="18" customHeight="1" x14ac:dyDescent="0.25">
      <c r="C780" s="21">
        <f t="shared" ref="C780:C800" si="125">IF(D754="Varias comercializadoras",1,2)</f>
        <v>2</v>
      </c>
      <c r="E780" s="173" t="s">
        <v>529</v>
      </c>
      <c r="J780" s="48" t="e">
        <f t="shared" ca="1" si="121"/>
        <v>#REF!</v>
      </c>
      <c r="K780" s="73" t="e">
        <f t="shared" ca="1" si="122"/>
        <v>#REF!</v>
      </c>
      <c r="M780" s="49"/>
      <c r="N780" s="49"/>
      <c r="O780" s="49"/>
      <c r="Q780" s="26"/>
      <c r="W780" s="49"/>
      <c r="X780" s="49"/>
      <c r="Y780" s="76" t="s">
        <v>458</v>
      </c>
      <c r="Z780" s="77">
        <v>0.11999999731779099</v>
      </c>
      <c r="AA780" s="76" t="s">
        <v>42</v>
      </c>
      <c r="AB780" s="78">
        <v>0</v>
      </c>
      <c r="AC780" s="76" t="s">
        <v>205</v>
      </c>
      <c r="AD780" s="79">
        <v>0</v>
      </c>
      <c r="AE780" s="76" t="s">
        <v>260</v>
      </c>
      <c r="AF780" s="79">
        <v>0</v>
      </c>
      <c r="AG780" s="76" t="s">
        <v>257</v>
      </c>
      <c r="AH780" s="79">
        <v>0</v>
      </c>
      <c r="AI780" s="76" t="s">
        <v>365</v>
      </c>
      <c r="AJ780" s="79">
        <v>0</v>
      </c>
      <c r="AK780" s="76" t="s">
        <v>483</v>
      </c>
      <c r="AL780" s="79">
        <v>0</v>
      </c>
      <c r="AM780" s="80" t="s">
        <v>170</v>
      </c>
      <c r="AN780" s="81">
        <v>0</v>
      </c>
      <c r="AO780" s="76" t="s">
        <v>1055</v>
      </c>
      <c r="AP780" s="79">
        <v>0</v>
      </c>
      <c r="AQ780" s="814" t="s">
        <v>1063</v>
      </c>
      <c r="AR780" s="815">
        <v>0.26500000000000001</v>
      </c>
    </row>
    <row r="781" spans="2:44" ht="18" customHeight="1" x14ac:dyDescent="0.25">
      <c r="C781" s="21">
        <f t="shared" si="125"/>
        <v>2</v>
      </c>
      <c r="E781" s="174" t="s">
        <v>7</v>
      </c>
      <c r="J781" s="48" t="e">
        <f t="shared" ca="1" si="121"/>
        <v>#REF!</v>
      </c>
      <c r="K781" s="73" t="e">
        <f t="shared" ca="1" si="122"/>
        <v>#REF!</v>
      </c>
      <c r="M781" s="49"/>
      <c r="N781" s="49"/>
      <c r="O781" s="49"/>
      <c r="Q781" s="26"/>
      <c r="W781" s="49"/>
      <c r="X781" s="49"/>
      <c r="Y781" s="76" t="s">
        <v>41</v>
      </c>
      <c r="Z781" s="77">
        <v>0</v>
      </c>
      <c r="AA781" s="76" t="s">
        <v>176</v>
      </c>
      <c r="AB781" s="78">
        <v>0.119999997317791</v>
      </c>
      <c r="AC781" s="76" t="s">
        <v>206</v>
      </c>
      <c r="AD781" s="79">
        <v>9.9999997764825821E-3</v>
      </c>
      <c r="AE781" s="76" t="s">
        <v>261</v>
      </c>
      <c r="AF781" s="79">
        <v>0.23999999463558197</v>
      </c>
      <c r="AG781" s="76" t="s">
        <v>258</v>
      </c>
      <c r="AH781" s="79">
        <v>0</v>
      </c>
      <c r="AI781" s="76" t="s">
        <v>366</v>
      </c>
      <c r="AJ781" s="79">
        <v>0</v>
      </c>
      <c r="AK781" s="76" t="s">
        <v>362</v>
      </c>
      <c r="AL781" s="79">
        <v>0</v>
      </c>
      <c r="AM781" s="80" t="s">
        <v>315</v>
      </c>
      <c r="AN781" s="81">
        <v>0</v>
      </c>
      <c r="AO781" s="76" t="s">
        <v>1056</v>
      </c>
      <c r="AP781" s="79">
        <v>0</v>
      </c>
      <c r="AQ781" s="814" t="s">
        <v>1064</v>
      </c>
      <c r="AR781" s="815">
        <v>0.27200000000000002</v>
      </c>
    </row>
    <row r="782" spans="2:44" ht="18" customHeight="1" x14ac:dyDescent="0.25">
      <c r="C782" s="21">
        <f t="shared" si="125"/>
        <v>2</v>
      </c>
      <c r="D782" s="49"/>
      <c r="J782" s="48" t="e">
        <f t="shared" ca="1" si="121"/>
        <v>#REF!</v>
      </c>
      <c r="K782" s="73" t="e">
        <f t="shared" ca="1" si="122"/>
        <v>#REF!</v>
      </c>
      <c r="M782" s="49"/>
      <c r="N782" s="49"/>
      <c r="O782" s="49"/>
      <c r="Q782" s="26"/>
      <c r="W782" s="49"/>
      <c r="X782" s="49"/>
      <c r="Y782" s="76" t="s">
        <v>111</v>
      </c>
      <c r="Z782" s="77">
        <v>0.34000000357627869</v>
      </c>
      <c r="AA782" s="76" t="s">
        <v>29</v>
      </c>
      <c r="AB782" s="78">
        <v>3.9999999105930328E-2</v>
      </c>
      <c r="AC782" s="76" t="s">
        <v>37</v>
      </c>
      <c r="AD782" s="79">
        <v>0</v>
      </c>
      <c r="AE782" s="76" t="s">
        <v>262</v>
      </c>
      <c r="AF782" s="79">
        <v>0.23999999463558197</v>
      </c>
      <c r="AG782" s="76" t="s">
        <v>317</v>
      </c>
      <c r="AH782" s="79">
        <v>0</v>
      </c>
      <c r="AI782" s="76" t="s">
        <v>367</v>
      </c>
      <c r="AJ782" s="79">
        <v>0</v>
      </c>
      <c r="AK782" s="76" t="s">
        <v>441</v>
      </c>
      <c r="AL782" s="79">
        <v>0</v>
      </c>
      <c r="AM782" s="80" t="s">
        <v>171</v>
      </c>
      <c r="AN782" s="81">
        <v>0.2</v>
      </c>
      <c r="AO782" s="76" t="s">
        <v>562</v>
      </c>
      <c r="AP782" s="79">
        <v>0.25800000000000001</v>
      </c>
      <c r="AQ782" s="814" t="s">
        <v>1510</v>
      </c>
      <c r="AR782" s="815">
        <v>0</v>
      </c>
    </row>
    <row r="783" spans="2:44" ht="18" customHeight="1" x14ac:dyDescent="0.25">
      <c r="C783" s="21">
        <f t="shared" si="125"/>
        <v>2</v>
      </c>
      <c r="D783" s="49"/>
      <c r="J783" s="48" t="e">
        <f t="shared" ca="1" si="121"/>
        <v>#REF!</v>
      </c>
      <c r="K783" s="73" t="e">
        <f t="shared" ca="1" si="122"/>
        <v>#REF!</v>
      </c>
      <c r="M783" s="49"/>
      <c r="N783" s="49"/>
      <c r="O783" s="49"/>
      <c r="Q783" s="26"/>
      <c r="W783" s="49"/>
      <c r="X783" s="49"/>
      <c r="Y783" s="76" t="s">
        <v>44</v>
      </c>
      <c r="Z783" s="77">
        <v>0</v>
      </c>
      <c r="AA783" s="76" t="s">
        <v>36</v>
      </c>
      <c r="AB783" s="78">
        <v>0.20000000298023224</v>
      </c>
      <c r="AC783" s="76" t="s">
        <v>30</v>
      </c>
      <c r="AD783" s="79">
        <v>0.31000000238418579</v>
      </c>
      <c r="AE783" s="76" t="s">
        <v>263</v>
      </c>
      <c r="AF783" s="79">
        <v>0</v>
      </c>
      <c r="AG783" s="76" t="s">
        <v>334</v>
      </c>
      <c r="AH783" s="79">
        <v>0</v>
      </c>
      <c r="AI783" s="76" t="s">
        <v>316</v>
      </c>
      <c r="AJ783" s="79">
        <v>0</v>
      </c>
      <c r="AK783" s="76" t="s">
        <v>172</v>
      </c>
      <c r="AL783" s="79">
        <v>0</v>
      </c>
      <c r="AM783" s="80" t="s">
        <v>102</v>
      </c>
      <c r="AN783" s="81">
        <v>0</v>
      </c>
      <c r="AO783" s="76" t="s">
        <v>563</v>
      </c>
      <c r="AP783" s="79">
        <v>0</v>
      </c>
      <c r="AQ783" s="814" t="s">
        <v>1494</v>
      </c>
      <c r="AR783" s="815">
        <v>0.26800000000000002</v>
      </c>
    </row>
    <row r="784" spans="2:44" ht="18" customHeight="1" x14ac:dyDescent="0.25">
      <c r="C784" s="21">
        <f t="shared" si="125"/>
        <v>2</v>
      </c>
      <c r="D784" s="49"/>
      <c r="J784" s="48" t="e">
        <f t="shared" ca="1" si="121"/>
        <v>#REF!</v>
      </c>
      <c r="K784" s="73" t="e">
        <f t="shared" ca="1" si="122"/>
        <v>#REF!</v>
      </c>
      <c r="M784" s="49"/>
      <c r="N784" s="49"/>
      <c r="O784" s="49"/>
      <c r="Q784" s="26"/>
      <c r="W784" s="49"/>
      <c r="X784" s="49"/>
      <c r="Y784" s="76" t="s">
        <v>112</v>
      </c>
      <c r="Z784" s="77">
        <v>0</v>
      </c>
      <c r="AA784" s="76" t="s">
        <v>458</v>
      </c>
      <c r="AB784" s="78">
        <v>0.12999999523162842</v>
      </c>
      <c r="AC784" s="76" t="s">
        <v>461</v>
      </c>
      <c r="AD784" s="79">
        <v>0.36000001430511475</v>
      </c>
      <c r="AE784" s="76" t="s">
        <v>463</v>
      </c>
      <c r="AF784" s="79">
        <v>0</v>
      </c>
      <c r="AG784" s="76" t="s">
        <v>335</v>
      </c>
      <c r="AH784" s="79">
        <v>0</v>
      </c>
      <c r="AI784" s="76" t="s">
        <v>27</v>
      </c>
      <c r="AJ784" s="79">
        <v>0</v>
      </c>
      <c r="AK784" s="76" t="s">
        <v>173</v>
      </c>
      <c r="AL784" s="79">
        <v>0.31000000238418579</v>
      </c>
      <c r="AM784" s="80" t="s">
        <v>193</v>
      </c>
      <c r="AN784" s="81">
        <v>0</v>
      </c>
      <c r="AO784" s="76" t="s">
        <v>1057</v>
      </c>
      <c r="AP784" s="79">
        <v>0</v>
      </c>
      <c r="AQ784" s="814" t="s">
        <v>1065</v>
      </c>
      <c r="AR784" s="815">
        <v>0</v>
      </c>
    </row>
    <row r="785" spans="3:44" ht="18" customHeight="1" x14ac:dyDescent="0.25">
      <c r="C785" s="21">
        <f t="shared" si="125"/>
        <v>2</v>
      </c>
      <c r="D785" s="49"/>
      <c r="J785" s="48" t="e">
        <f t="shared" ca="1" si="121"/>
        <v>#REF!</v>
      </c>
      <c r="K785" s="73" t="e">
        <f t="shared" ca="1" si="122"/>
        <v>#REF!</v>
      </c>
      <c r="M785" s="49"/>
      <c r="N785" s="49"/>
      <c r="O785" s="49"/>
      <c r="Q785" s="26"/>
      <c r="W785" s="49"/>
      <c r="X785" s="49"/>
      <c r="Y785" s="76" t="s">
        <v>33</v>
      </c>
      <c r="Z785" s="77">
        <v>0.36000001430511475</v>
      </c>
      <c r="AA785" s="76" t="s">
        <v>41</v>
      </c>
      <c r="AB785" s="78">
        <v>0</v>
      </c>
      <c r="AC785" s="76" t="s">
        <v>34</v>
      </c>
      <c r="AD785" s="79">
        <v>0.34999999403953552</v>
      </c>
      <c r="AE785" s="76" t="s">
        <v>264</v>
      </c>
      <c r="AF785" s="79">
        <v>0</v>
      </c>
      <c r="AG785" s="76" t="s">
        <v>259</v>
      </c>
      <c r="AH785" s="79">
        <v>0</v>
      </c>
      <c r="AI785" s="76" t="s">
        <v>195</v>
      </c>
      <c r="AJ785" s="79">
        <v>0</v>
      </c>
      <c r="AK785" s="76" t="s">
        <v>104</v>
      </c>
      <c r="AL785" s="79">
        <v>0</v>
      </c>
      <c r="AM785" s="80" t="s">
        <v>419</v>
      </c>
      <c r="AN785" s="81">
        <v>0</v>
      </c>
      <c r="AO785" s="76" t="s">
        <v>1058</v>
      </c>
      <c r="AP785" s="79">
        <v>0</v>
      </c>
      <c r="AQ785" s="814" t="s">
        <v>1067</v>
      </c>
      <c r="AR785" s="815">
        <v>0</v>
      </c>
    </row>
    <row r="786" spans="3:44" ht="18" customHeight="1" x14ac:dyDescent="0.25">
      <c r="C786" s="21">
        <f t="shared" si="125"/>
        <v>2</v>
      </c>
      <c r="J786" s="48" t="e">
        <f t="shared" ca="1" si="121"/>
        <v>#REF!</v>
      </c>
      <c r="K786" s="73" t="e">
        <f t="shared" ca="1" si="122"/>
        <v>#REF!</v>
      </c>
      <c r="M786" s="49"/>
      <c r="N786" s="49"/>
      <c r="O786" s="49"/>
      <c r="Q786" s="26"/>
      <c r="W786" s="49"/>
      <c r="X786" s="49"/>
      <c r="Y786" s="76" t="s">
        <v>45</v>
      </c>
      <c r="Z786" s="77">
        <v>0</v>
      </c>
      <c r="AA786" s="76" t="s">
        <v>111</v>
      </c>
      <c r="AB786" s="78">
        <v>0.34000000357627869</v>
      </c>
      <c r="AC786" s="76" t="s">
        <v>35</v>
      </c>
      <c r="AD786" s="79">
        <v>0.36000001430511475</v>
      </c>
      <c r="AE786" s="76" t="s">
        <v>265</v>
      </c>
      <c r="AF786" s="79">
        <v>0</v>
      </c>
      <c r="AG786" s="76" t="s">
        <v>336</v>
      </c>
      <c r="AH786" s="79">
        <v>0</v>
      </c>
      <c r="AI786" s="76" t="s">
        <v>196</v>
      </c>
      <c r="AJ786" s="79">
        <v>0</v>
      </c>
      <c r="AK786" s="76" t="s">
        <v>365</v>
      </c>
      <c r="AL786" s="79">
        <v>0</v>
      </c>
      <c r="AM786" s="80" t="s">
        <v>562</v>
      </c>
      <c r="AN786" s="81">
        <v>0.24</v>
      </c>
      <c r="AO786" s="76" t="s">
        <v>565</v>
      </c>
      <c r="AP786" s="79">
        <v>0</v>
      </c>
      <c r="AQ786" s="814" t="s">
        <v>1069</v>
      </c>
      <c r="AR786" s="815">
        <v>0.27300000000000002</v>
      </c>
    </row>
    <row r="787" spans="3:44" ht="18" customHeight="1" x14ac:dyDescent="0.25">
      <c r="C787" s="21">
        <f t="shared" si="125"/>
        <v>2</v>
      </c>
      <c r="J787" s="48" t="e">
        <f t="shared" ca="1" si="121"/>
        <v>#REF!</v>
      </c>
      <c r="K787" s="73" t="e">
        <f t="shared" ca="1" si="122"/>
        <v>#REF!</v>
      </c>
      <c r="M787" s="49"/>
      <c r="N787" s="49"/>
      <c r="O787" s="49"/>
      <c r="Q787" s="26"/>
      <c r="Y787" s="82" t="s">
        <v>91</v>
      </c>
      <c r="Z787" s="77">
        <v>0.36</v>
      </c>
      <c r="AA787" s="76" t="s">
        <v>177</v>
      </c>
      <c r="AB787" s="78">
        <v>0.37000000476837158</v>
      </c>
      <c r="AC787" s="76" t="s">
        <v>175</v>
      </c>
      <c r="AD787" s="79">
        <v>0.34999999403953552</v>
      </c>
      <c r="AE787" s="76" t="s">
        <v>266</v>
      </c>
      <c r="AF787" s="79">
        <v>2.9999999329447746E-2</v>
      </c>
      <c r="AG787" s="76" t="s">
        <v>197</v>
      </c>
      <c r="AH787" s="79">
        <v>0.25999999046325684</v>
      </c>
      <c r="AI787" s="76" t="s">
        <v>256</v>
      </c>
      <c r="AJ787" s="79">
        <v>0</v>
      </c>
      <c r="AK787" s="76" t="s">
        <v>367</v>
      </c>
      <c r="AL787" s="79">
        <v>0</v>
      </c>
      <c r="AM787" s="80" t="s">
        <v>563</v>
      </c>
      <c r="AN787" s="81">
        <v>0</v>
      </c>
      <c r="AO787" s="76" t="s">
        <v>1059</v>
      </c>
      <c r="AP787" s="79">
        <v>0</v>
      </c>
      <c r="AQ787" s="814" t="s">
        <v>420</v>
      </c>
      <c r="AR787" s="815">
        <v>0</v>
      </c>
    </row>
    <row r="788" spans="3:44" ht="18" customHeight="1" x14ac:dyDescent="0.25">
      <c r="C788" s="21">
        <f t="shared" si="125"/>
        <v>2</v>
      </c>
      <c r="D788" s="49"/>
      <c r="J788" s="48" t="e">
        <f t="shared" ca="1" si="121"/>
        <v>#REF!</v>
      </c>
      <c r="K788" s="73" t="e">
        <f t="shared" ca="1" si="122"/>
        <v>#REF!</v>
      </c>
      <c r="M788" s="49"/>
      <c r="N788" s="49"/>
      <c r="O788" s="49"/>
      <c r="Q788" s="26"/>
      <c r="Y788" s="82" t="s">
        <v>0</v>
      </c>
      <c r="Z788" s="77">
        <v>0.36</v>
      </c>
      <c r="AA788" s="76" t="s">
        <v>44</v>
      </c>
      <c r="AB788" s="78">
        <v>0</v>
      </c>
      <c r="AC788" s="76" t="s">
        <v>39</v>
      </c>
      <c r="AD788" s="79">
        <v>0.14000000059604645</v>
      </c>
      <c r="AE788" s="76" t="s">
        <v>267</v>
      </c>
      <c r="AF788" s="79">
        <v>0</v>
      </c>
      <c r="AG788" s="76" t="s">
        <v>260</v>
      </c>
      <c r="AH788" s="79">
        <v>1.9999999552965164E-2</v>
      </c>
      <c r="AI788" s="76" t="s">
        <v>257</v>
      </c>
      <c r="AJ788" s="79">
        <v>0</v>
      </c>
      <c r="AK788" s="76" t="s">
        <v>491</v>
      </c>
      <c r="AL788" s="79">
        <v>0.31000000238418579</v>
      </c>
      <c r="AM788" s="80" t="s">
        <v>564</v>
      </c>
      <c r="AN788" s="81">
        <v>0</v>
      </c>
      <c r="AO788" s="76" t="s">
        <v>1060</v>
      </c>
      <c r="AP788" s="79">
        <v>0.25900000000000001</v>
      </c>
      <c r="AQ788" s="814" t="s">
        <v>1074</v>
      </c>
      <c r="AR788" s="815">
        <v>0.215</v>
      </c>
    </row>
    <row r="789" spans="3:44" ht="18" customHeight="1" x14ac:dyDescent="0.25">
      <c r="C789" s="21">
        <f t="shared" si="125"/>
        <v>2</v>
      </c>
      <c r="D789" s="49"/>
      <c r="J789" s="48" t="e">
        <f t="shared" ca="1" si="121"/>
        <v>#REF!</v>
      </c>
      <c r="K789" s="73" t="e">
        <f t="shared" ca="1" si="122"/>
        <v>#REF!</v>
      </c>
      <c r="M789" s="49"/>
      <c r="N789" s="49"/>
      <c r="O789" s="49"/>
      <c r="Q789" s="26"/>
      <c r="AA789" s="76" t="s">
        <v>178</v>
      </c>
      <c r="AB789" s="78">
        <v>0</v>
      </c>
      <c r="AC789" s="76" t="s">
        <v>40</v>
      </c>
      <c r="AD789" s="79">
        <v>0</v>
      </c>
      <c r="AE789" s="76" t="s">
        <v>268</v>
      </c>
      <c r="AF789" s="79">
        <v>0</v>
      </c>
      <c r="AG789" s="76" t="s">
        <v>318</v>
      </c>
      <c r="AH789" s="79">
        <v>0</v>
      </c>
      <c r="AI789" s="76" t="s">
        <v>258</v>
      </c>
      <c r="AJ789" s="79">
        <v>0</v>
      </c>
      <c r="AK789" s="76" t="s">
        <v>316</v>
      </c>
      <c r="AL789" s="79">
        <v>7.0000000298023224E-2</v>
      </c>
      <c r="AM789" s="80" t="s">
        <v>565</v>
      </c>
      <c r="AN789" s="81">
        <v>0</v>
      </c>
      <c r="AO789" s="76" t="s">
        <v>1061</v>
      </c>
      <c r="AP789" s="79">
        <v>0</v>
      </c>
      <c r="AQ789" s="814" t="s">
        <v>1076</v>
      </c>
      <c r="AR789" s="815">
        <v>0</v>
      </c>
    </row>
    <row r="790" spans="3:44" ht="18" customHeight="1" x14ac:dyDescent="0.25">
      <c r="C790" s="21">
        <f t="shared" si="125"/>
        <v>2</v>
      </c>
      <c r="D790" s="49"/>
      <c r="J790" s="48" t="e">
        <f t="shared" ca="1" si="121"/>
        <v>#REF!</v>
      </c>
      <c r="K790" s="73" t="e">
        <f t="shared" ca="1" si="122"/>
        <v>#REF!</v>
      </c>
      <c r="M790" s="49"/>
      <c r="N790" s="49"/>
      <c r="O790" s="49"/>
      <c r="Q790" s="26"/>
      <c r="AA790" s="76" t="s">
        <v>179</v>
      </c>
      <c r="AB790" s="78">
        <v>0</v>
      </c>
      <c r="AC790" s="76" t="s">
        <v>464</v>
      </c>
      <c r="AD790" s="79">
        <v>0</v>
      </c>
      <c r="AE790" s="76" t="s">
        <v>269</v>
      </c>
      <c r="AF790" s="79">
        <v>0</v>
      </c>
      <c r="AG790" s="76" t="s">
        <v>261</v>
      </c>
      <c r="AH790" s="79">
        <v>0.25999999046325684</v>
      </c>
      <c r="AI790" s="76" t="s">
        <v>317</v>
      </c>
      <c r="AJ790" s="79">
        <v>0</v>
      </c>
      <c r="AK790" s="76" t="s">
        <v>420</v>
      </c>
      <c r="AL790" s="79">
        <v>0</v>
      </c>
      <c r="AM790" s="80" t="s">
        <v>362</v>
      </c>
      <c r="AN790" s="81">
        <v>0</v>
      </c>
      <c r="AO790" s="76" t="s">
        <v>1062</v>
      </c>
      <c r="AP790" s="79">
        <v>0.13100000000000001</v>
      </c>
      <c r="AQ790" s="814" t="s">
        <v>257</v>
      </c>
      <c r="AR790" s="815">
        <v>0.23799999999999999</v>
      </c>
    </row>
    <row r="791" spans="3:44" ht="18" customHeight="1" x14ac:dyDescent="0.25">
      <c r="C791" s="21">
        <f t="shared" si="125"/>
        <v>2</v>
      </c>
      <c r="D791" s="49"/>
      <c r="J791" s="48" t="e">
        <f t="shared" ca="1" si="121"/>
        <v>#REF!</v>
      </c>
      <c r="K791" s="73" t="e">
        <f t="shared" ca="1" si="122"/>
        <v>#REF!</v>
      </c>
      <c r="M791" s="49"/>
      <c r="N791" s="49"/>
      <c r="O791" s="49"/>
      <c r="Q791" s="26"/>
      <c r="AA791" s="76" t="s">
        <v>462</v>
      </c>
      <c r="AB791" s="78">
        <v>1.9999999552965164E-2</v>
      </c>
      <c r="AC791" s="76" t="s">
        <v>109</v>
      </c>
      <c r="AD791" s="79">
        <v>9.9999997764825821E-3</v>
      </c>
      <c r="AE791" s="76" t="s">
        <v>270</v>
      </c>
      <c r="AF791" s="79">
        <v>0</v>
      </c>
      <c r="AG791" s="76" t="s">
        <v>319</v>
      </c>
      <c r="AH791" s="79">
        <v>0.25</v>
      </c>
      <c r="AI791" s="76" t="s">
        <v>334</v>
      </c>
      <c r="AJ791" s="79">
        <v>0</v>
      </c>
      <c r="AK791" s="76" t="s">
        <v>27</v>
      </c>
      <c r="AL791" s="79">
        <v>9.9999997764825821E-3</v>
      </c>
      <c r="AM791" s="80" t="s">
        <v>363</v>
      </c>
      <c r="AN791" s="81">
        <v>0</v>
      </c>
      <c r="AO791" s="76" t="s">
        <v>1063</v>
      </c>
      <c r="AP791" s="79">
        <v>0.25900000000000001</v>
      </c>
      <c r="AQ791" s="814" t="s">
        <v>1077</v>
      </c>
      <c r="AR791" s="815">
        <v>0</v>
      </c>
    </row>
    <row r="792" spans="3:44" ht="18" customHeight="1" x14ac:dyDescent="0.25">
      <c r="C792" s="21">
        <f t="shared" si="125"/>
        <v>2</v>
      </c>
      <c r="D792" s="49"/>
      <c r="J792" s="48" t="e">
        <f t="shared" ca="1" si="121"/>
        <v>#REF!</v>
      </c>
      <c r="K792" s="73" t="e">
        <f t="shared" ca="1" si="122"/>
        <v>#REF!</v>
      </c>
      <c r="M792" s="49"/>
      <c r="N792" s="49"/>
      <c r="O792" s="49"/>
      <c r="Q792" s="26"/>
      <c r="AA792" s="76" t="s">
        <v>45</v>
      </c>
      <c r="AB792" s="78">
        <v>0.15999999642372131</v>
      </c>
      <c r="AC792" s="76" t="s">
        <v>460</v>
      </c>
      <c r="AD792" s="79">
        <v>0.23000000417232513</v>
      </c>
      <c r="AE792" s="76" t="s">
        <v>271</v>
      </c>
      <c r="AF792" s="79">
        <v>0</v>
      </c>
      <c r="AG792" s="76" t="s">
        <v>263</v>
      </c>
      <c r="AH792" s="79">
        <v>0</v>
      </c>
      <c r="AI792" s="76" t="s">
        <v>335</v>
      </c>
      <c r="AJ792" s="79">
        <v>9.9999997764825821E-3</v>
      </c>
      <c r="AK792" s="76" t="s">
        <v>195</v>
      </c>
      <c r="AL792" s="79">
        <v>0</v>
      </c>
      <c r="AM792" s="80" t="s">
        <v>172</v>
      </c>
      <c r="AN792" s="81">
        <v>0</v>
      </c>
      <c r="AO792" s="76" t="s">
        <v>1064</v>
      </c>
      <c r="AP792" s="79">
        <v>0</v>
      </c>
      <c r="AQ792" s="814" t="s">
        <v>1078</v>
      </c>
      <c r="AR792" s="815">
        <v>0.27200000000000002</v>
      </c>
    </row>
    <row r="793" spans="3:44" ht="18" customHeight="1" x14ac:dyDescent="0.25">
      <c r="C793" s="21">
        <f t="shared" si="125"/>
        <v>2</v>
      </c>
      <c r="D793" s="49"/>
      <c r="J793" s="48" t="e">
        <f t="shared" ca="1" si="121"/>
        <v>#REF!</v>
      </c>
      <c r="K793" s="73" t="e">
        <f t="shared" ca="1" si="122"/>
        <v>#REF!</v>
      </c>
      <c r="M793" s="49"/>
      <c r="N793" s="49"/>
      <c r="O793" s="49"/>
      <c r="Q793" s="26"/>
      <c r="AA793" s="82" t="s">
        <v>91</v>
      </c>
      <c r="AB793" s="78">
        <v>0.37</v>
      </c>
      <c r="AC793" s="76" t="s">
        <v>110</v>
      </c>
      <c r="AD793" s="79">
        <v>0.30000001192092896</v>
      </c>
      <c r="AE793" s="76" t="s">
        <v>272</v>
      </c>
      <c r="AF793" s="79">
        <v>0</v>
      </c>
      <c r="AG793" s="76" t="s">
        <v>470</v>
      </c>
      <c r="AH793" s="79">
        <v>0</v>
      </c>
      <c r="AI793" s="76" t="s">
        <v>259</v>
      </c>
      <c r="AJ793" s="79">
        <v>0</v>
      </c>
      <c r="AK793" s="76" t="s">
        <v>256</v>
      </c>
      <c r="AL793" s="79">
        <v>0</v>
      </c>
      <c r="AM793" s="80" t="s">
        <v>364</v>
      </c>
      <c r="AN793" s="81">
        <v>0.25</v>
      </c>
      <c r="AO793" s="76" t="s">
        <v>1065</v>
      </c>
      <c r="AP793" s="79">
        <v>0</v>
      </c>
      <c r="AQ793" s="814" t="s">
        <v>1079</v>
      </c>
      <c r="AR793" s="815">
        <v>0.214</v>
      </c>
    </row>
    <row r="794" spans="3:44" ht="18" customHeight="1" x14ac:dyDescent="0.25">
      <c r="C794" s="21">
        <f t="shared" si="125"/>
        <v>2</v>
      </c>
      <c r="D794" s="49"/>
      <c r="J794" s="48" t="e">
        <f t="shared" ca="1" si="121"/>
        <v>#REF!</v>
      </c>
      <c r="K794" s="73" t="e">
        <f t="shared" ca="1" si="122"/>
        <v>#REF!</v>
      </c>
      <c r="M794" s="49"/>
      <c r="N794" s="49"/>
      <c r="O794" s="49"/>
      <c r="Q794" s="26"/>
      <c r="AA794" s="82" t="s">
        <v>0</v>
      </c>
      <c r="AB794" s="78">
        <v>0.37</v>
      </c>
      <c r="AC794" s="76" t="s">
        <v>42</v>
      </c>
      <c r="AD794" s="79">
        <v>0</v>
      </c>
      <c r="AE794" s="76" t="s">
        <v>200</v>
      </c>
      <c r="AF794" s="79">
        <v>0</v>
      </c>
      <c r="AG794" s="76" t="s">
        <v>463</v>
      </c>
      <c r="AH794" s="79">
        <v>0</v>
      </c>
      <c r="AI794" s="76" t="s">
        <v>471</v>
      </c>
      <c r="AJ794" s="79">
        <v>0</v>
      </c>
      <c r="AK794" s="76" t="s">
        <v>257</v>
      </c>
      <c r="AL794" s="79">
        <v>9.9999997764825821E-3</v>
      </c>
      <c r="AM794" s="80" t="s">
        <v>173</v>
      </c>
      <c r="AN794" s="81">
        <v>0.25</v>
      </c>
      <c r="AO794" s="76" t="s">
        <v>1066</v>
      </c>
      <c r="AP794" s="79">
        <v>3.0000000000000001E-3</v>
      </c>
      <c r="AQ794" s="814" t="s">
        <v>1080</v>
      </c>
      <c r="AR794" s="815">
        <v>0</v>
      </c>
    </row>
    <row r="795" spans="3:44" ht="18" customHeight="1" x14ac:dyDescent="0.25">
      <c r="C795" s="21">
        <f t="shared" si="125"/>
        <v>2</v>
      </c>
      <c r="D795" s="49"/>
      <c r="J795" s="48" t="e">
        <f t="shared" ca="1" si="121"/>
        <v>#REF!</v>
      </c>
      <c r="K795" s="73" t="e">
        <f t="shared" ca="1" si="122"/>
        <v>#REF!</v>
      </c>
      <c r="M795" s="49"/>
      <c r="N795" s="49"/>
      <c r="O795" s="49"/>
      <c r="Q795" s="26"/>
      <c r="AC795" s="76" t="s">
        <v>176</v>
      </c>
      <c r="AD795" s="79">
        <v>0.20999999344348907</v>
      </c>
      <c r="AE795" s="76" t="s">
        <v>201</v>
      </c>
      <c r="AF795" s="79">
        <v>0</v>
      </c>
      <c r="AG795" s="76" t="s">
        <v>264</v>
      </c>
      <c r="AH795" s="79">
        <v>0</v>
      </c>
      <c r="AI795" s="76" t="s">
        <v>197</v>
      </c>
      <c r="AJ795" s="79">
        <v>0.40000000596046448</v>
      </c>
      <c r="AK795" s="76" t="s">
        <v>196</v>
      </c>
      <c r="AL795" s="79">
        <v>0</v>
      </c>
      <c r="AM795" s="80" t="s">
        <v>365</v>
      </c>
      <c r="AN795" s="81">
        <v>0</v>
      </c>
      <c r="AO795" s="76" t="s">
        <v>1067</v>
      </c>
      <c r="AP795" s="79">
        <v>0</v>
      </c>
      <c r="AQ795" s="814" t="s">
        <v>1081</v>
      </c>
      <c r="AR795" s="815">
        <v>0</v>
      </c>
    </row>
    <row r="796" spans="3:44" ht="18" customHeight="1" x14ac:dyDescent="0.25">
      <c r="C796" s="21">
        <f t="shared" si="125"/>
        <v>2</v>
      </c>
      <c r="D796" s="49"/>
      <c r="J796" s="48" t="e">
        <f t="shared" ca="1" si="121"/>
        <v>#REF!</v>
      </c>
      <c r="K796" s="73" t="e">
        <f t="shared" ca="1" si="122"/>
        <v>#REF!</v>
      </c>
      <c r="M796" s="49"/>
      <c r="N796" s="49"/>
      <c r="O796" s="49"/>
      <c r="Q796" s="26"/>
      <c r="AC796" s="76" t="s">
        <v>342</v>
      </c>
      <c r="AD796" s="79">
        <v>0.10000000149011612</v>
      </c>
      <c r="AE796" s="76" t="s">
        <v>202</v>
      </c>
      <c r="AF796" s="79">
        <v>3.9999999105930328E-2</v>
      </c>
      <c r="AG796" s="76" t="s">
        <v>266</v>
      </c>
      <c r="AH796" s="79">
        <v>0</v>
      </c>
      <c r="AI796" s="76" t="s">
        <v>260</v>
      </c>
      <c r="AJ796" s="79">
        <v>0</v>
      </c>
      <c r="AK796" s="76" t="s">
        <v>258</v>
      </c>
      <c r="AL796" s="79">
        <v>0</v>
      </c>
      <c r="AM796" s="80" t="s">
        <v>366</v>
      </c>
      <c r="AN796" s="81">
        <v>0</v>
      </c>
      <c r="AO796" s="76" t="s">
        <v>1068</v>
      </c>
      <c r="AP796" s="79">
        <v>0.14099999999999999</v>
      </c>
      <c r="AQ796" s="814" t="s">
        <v>1100</v>
      </c>
      <c r="AR796" s="815">
        <v>0.128</v>
      </c>
    </row>
    <row r="797" spans="3:44" ht="18" customHeight="1" x14ac:dyDescent="0.25">
      <c r="C797" s="21">
        <f t="shared" si="125"/>
        <v>2</v>
      </c>
      <c r="D797" s="49"/>
      <c r="J797" s="48" t="e">
        <f t="shared" ca="1" si="121"/>
        <v>#REF!</v>
      </c>
      <c r="K797" s="73" t="e">
        <f t="shared" ca="1" si="122"/>
        <v>#REF!</v>
      </c>
      <c r="M797" s="49"/>
      <c r="N797" s="49"/>
      <c r="O797" s="49"/>
      <c r="Q797" s="26"/>
      <c r="AC797" s="76" t="s">
        <v>207</v>
      </c>
      <c r="AD797" s="79">
        <v>0</v>
      </c>
      <c r="AE797" s="76" t="s">
        <v>273</v>
      </c>
      <c r="AF797" s="79">
        <v>0</v>
      </c>
      <c r="AG797" s="76" t="s">
        <v>267</v>
      </c>
      <c r="AH797" s="79">
        <v>0</v>
      </c>
      <c r="AI797" s="76" t="s">
        <v>368</v>
      </c>
      <c r="AJ797" s="79">
        <v>0.40000000596046448</v>
      </c>
      <c r="AK797" s="76" t="s">
        <v>317</v>
      </c>
      <c r="AL797" s="79">
        <v>0</v>
      </c>
      <c r="AM797" s="80" t="s">
        <v>253</v>
      </c>
      <c r="AN797" s="81">
        <v>0</v>
      </c>
      <c r="AO797" s="76" t="s">
        <v>1069</v>
      </c>
      <c r="AP797" s="79">
        <v>0.25600000000000001</v>
      </c>
      <c r="AQ797" s="814" t="s">
        <v>318</v>
      </c>
      <c r="AR797" s="815">
        <v>0.254</v>
      </c>
    </row>
    <row r="798" spans="3:44" ht="18" customHeight="1" x14ac:dyDescent="0.25">
      <c r="C798" s="21">
        <f t="shared" si="125"/>
        <v>2</v>
      </c>
      <c r="D798" s="49"/>
      <c r="J798" s="48" t="e">
        <f t="shared" ca="1" si="121"/>
        <v>#REF!</v>
      </c>
      <c r="K798" s="73" t="e">
        <f t="shared" ca="1" si="122"/>
        <v>#REF!</v>
      </c>
      <c r="M798" s="49"/>
      <c r="N798" s="49"/>
      <c r="O798" s="49"/>
      <c r="Q798" s="26"/>
      <c r="AC798" s="76" t="s">
        <v>29</v>
      </c>
      <c r="AD798" s="79">
        <v>0</v>
      </c>
      <c r="AE798" s="76" t="s">
        <v>274</v>
      </c>
      <c r="AF798" s="79">
        <v>0</v>
      </c>
      <c r="AG798" s="76" t="s">
        <v>268</v>
      </c>
      <c r="AH798" s="79">
        <v>0</v>
      </c>
      <c r="AI798" s="76" t="s">
        <v>318</v>
      </c>
      <c r="AJ798" s="79">
        <v>0.15000000596046448</v>
      </c>
      <c r="AK798" s="76" t="s">
        <v>334</v>
      </c>
      <c r="AL798" s="79">
        <v>0</v>
      </c>
      <c r="AM798" s="80" t="s">
        <v>566</v>
      </c>
      <c r="AN798" s="81">
        <v>0</v>
      </c>
      <c r="AO798" s="76" t="s">
        <v>1070</v>
      </c>
      <c r="AP798" s="79">
        <v>0</v>
      </c>
      <c r="AQ798" s="814" t="s">
        <v>574</v>
      </c>
      <c r="AR798" s="815">
        <v>0.27200000000000002</v>
      </c>
    </row>
    <row r="799" spans="3:44" ht="18" customHeight="1" x14ac:dyDescent="0.25">
      <c r="C799" s="21">
        <f t="shared" si="125"/>
        <v>2</v>
      </c>
      <c r="D799" s="49"/>
      <c r="J799" s="48" t="e">
        <f t="shared" ca="1" si="121"/>
        <v>#REF!</v>
      </c>
      <c r="K799" s="73" t="e">
        <f t="shared" ca="1" si="122"/>
        <v>#REF!</v>
      </c>
      <c r="M799" s="49"/>
      <c r="N799" s="49"/>
      <c r="O799" s="49"/>
      <c r="Q799" s="26"/>
      <c r="AC799" s="76" t="s">
        <v>208</v>
      </c>
      <c r="AD799" s="79">
        <v>0</v>
      </c>
      <c r="AE799" s="76" t="s">
        <v>203</v>
      </c>
      <c r="AF799" s="79">
        <v>0</v>
      </c>
      <c r="AG799" s="76" t="s">
        <v>337</v>
      </c>
      <c r="AH799" s="79">
        <v>0.30000001192092896</v>
      </c>
      <c r="AI799" s="76" t="s">
        <v>369</v>
      </c>
      <c r="AJ799" s="79">
        <v>0</v>
      </c>
      <c r="AK799" s="76" t="s">
        <v>335</v>
      </c>
      <c r="AL799" s="79">
        <v>0</v>
      </c>
      <c r="AM799" s="80" t="s">
        <v>316</v>
      </c>
      <c r="AN799" s="81">
        <v>0</v>
      </c>
      <c r="AO799" s="76" t="s">
        <v>420</v>
      </c>
      <c r="AP799" s="79">
        <v>0</v>
      </c>
      <c r="AQ799" s="814" t="s">
        <v>1084</v>
      </c>
      <c r="AR799" s="815">
        <v>0.27300000000000002</v>
      </c>
    </row>
    <row r="800" spans="3:44" ht="18" customHeight="1" x14ac:dyDescent="0.25">
      <c r="C800" s="21">
        <f t="shared" si="125"/>
        <v>2</v>
      </c>
      <c r="D800" s="49"/>
      <c r="J800" s="48" t="e">
        <f t="shared" ca="1" si="121"/>
        <v>#REF!</v>
      </c>
      <c r="K800" s="73" t="e">
        <f t="shared" ca="1" si="122"/>
        <v>#REF!</v>
      </c>
      <c r="M800" s="49"/>
      <c r="N800" s="49"/>
      <c r="O800" s="49"/>
      <c r="Q800" s="26"/>
      <c r="AC800" s="76" t="s">
        <v>209</v>
      </c>
      <c r="AD800" s="79">
        <v>0.17000000178813934</v>
      </c>
      <c r="AE800" s="76" t="s">
        <v>43</v>
      </c>
      <c r="AF800" s="79">
        <v>0</v>
      </c>
      <c r="AG800" s="76" t="s">
        <v>269</v>
      </c>
      <c r="AH800" s="79">
        <v>5.9999998658895493E-2</v>
      </c>
      <c r="AI800" s="76" t="s">
        <v>261</v>
      </c>
      <c r="AJ800" s="79">
        <v>0.23000000417232513</v>
      </c>
      <c r="AK800" s="76" t="s">
        <v>259</v>
      </c>
      <c r="AL800" s="79">
        <v>0</v>
      </c>
      <c r="AM800" s="80" t="s">
        <v>420</v>
      </c>
      <c r="AN800" s="81">
        <v>0</v>
      </c>
      <c r="AO800" s="76" t="s">
        <v>1071</v>
      </c>
      <c r="AP800" s="79">
        <v>0</v>
      </c>
      <c r="AQ800" s="814" t="s">
        <v>1085</v>
      </c>
      <c r="AR800" s="815">
        <v>0</v>
      </c>
    </row>
    <row r="801" spans="3:44" ht="18" customHeight="1" x14ac:dyDescent="0.25">
      <c r="J801" s="48" t="e">
        <f t="shared" ca="1" si="121"/>
        <v>#REF!</v>
      </c>
      <c r="K801" s="73" t="e">
        <f t="shared" ca="1" si="122"/>
        <v>#REF!</v>
      </c>
      <c r="M801" s="49"/>
      <c r="N801" s="49"/>
      <c r="O801" s="49"/>
      <c r="Q801" s="26"/>
      <c r="AC801" s="76" t="s">
        <v>36</v>
      </c>
      <c r="AD801" s="79">
        <v>0.23000000417232513</v>
      </c>
      <c r="AE801" s="76" t="s">
        <v>339</v>
      </c>
      <c r="AF801" s="79">
        <v>0.34000000357627869</v>
      </c>
      <c r="AG801" s="76" t="s">
        <v>270</v>
      </c>
      <c r="AH801" s="79">
        <v>0</v>
      </c>
      <c r="AI801" s="76" t="s">
        <v>319</v>
      </c>
      <c r="AJ801" s="79">
        <v>0.23000000417232513</v>
      </c>
      <c r="AK801" s="76" t="s">
        <v>336</v>
      </c>
      <c r="AL801" s="79">
        <v>0</v>
      </c>
      <c r="AM801" s="80" t="s">
        <v>27</v>
      </c>
      <c r="AN801" s="81">
        <v>0</v>
      </c>
      <c r="AO801" s="76" t="s">
        <v>1072</v>
      </c>
      <c r="AP801" s="79">
        <v>0</v>
      </c>
      <c r="AQ801" s="814" t="s">
        <v>1086</v>
      </c>
      <c r="AR801" s="815">
        <v>0.26900000000000002</v>
      </c>
    </row>
    <row r="802" spans="3:44" ht="18" customHeight="1" x14ac:dyDescent="0.25">
      <c r="C802" s="21" t="s">
        <v>530</v>
      </c>
      <c r="D802" s="21">
        <v>1</v>
      </c>
      <c r="J802" s="48" t="e">
        <f t="shared" ca="1" si="121"/>
        <v>#REF!</v>
      </c>
      <c r="K802" s="73" t="e">
        <f t="shared" ca="1" si="122"/>
        <v>#REF!</v>
      </c>
      <c r="M802" s="49"/>
      <c r="N802" s="49"/>
      <c r="O802" s="49"/>
      <c r="Q802" s="26"/>
      <c r="AC802" s="76" t="s">
        <v>458</v>
      </c>
      <c r="AD802" s="79">
        <v>0.11999999731779099</v>
      </c>
      <c r="AE802" s="76" t="s">
        <v>107</v>
      </c>
      <c r="AF802" s="79">
        <v>0.30000001192092896</v>
      </c>
      <c r="AG802" s="76" t="s">
        <v>200</v>
      </c>
      <c r="AH802" s="79">
        <v>0</v>
      </c>
      <c r="AI802" s="76" t="s">
        <v>263</v>
      </c>
      <c r="AJ802" s="79">
        <v>0.34999999403953552</v>
      </c>
      <c r="AK802" s="76" t="s">
        <v>197</v>
      </c>
      <c r="AL802" s="79">
        <v>0.2800000011920929</v>
      </c>
      <c r="AM802" s="80" t="s">
        <v>567</v>
      </c>
      <c r="AN802" s="81">
        <v>0</v>
      </c>
      <c r="AO802" s="76" t="s">
        <v>1073</v>
      </c>
      <c r="AP802" s="79">
        <v>0</v>
      </c>
      <c r="AQ802" s="814" t="s">
        <v>1089</v>
      </c>
      <c r="AR802" s="815">
        <v>0</v>
      </c>
    </row>
    <row r="803" spans="3:44" ht="18" customHeight="1" x14ac:dyDescent="0.25">
      <c r="C803" s="21" t="s">
        <v>531</v>
      </c>
      <c r="D803" s="21">
        <v>2</v>
      </c>
      <c r="J803" s="48" t="e">
        <f t="shared" ca="1" si="121"/>
        <v>#REF!</v>
      </c>
      <c r="K803" s="73" t="e">
        <f t="shared" ca="1" si="122"/>
        <v>#REF!</v>
      </c>
      <c r="M803" s="49"/>
      <c r="N803" s="49"/>
      <c r="O803" s="49"/>
      <c r="Q803" s="26"/>
      <c r="AC803" s="76" t="s">
        <v>41</v>
      </c>
      <c r="AD803" s="79">
        <v>1.9999999552965164E-2</v>
      </c>
      <c r="AE803" s="76" t="s">
        <v>275</v>
      </c>
      <c r="AF803" s="79">
        <v>0</v>
      </c>
      <c r="AG803" s="76" t="s">
        <v>201</v>
      </c>
      <c r="AH803" s="79">
        <v>0</v>
      </c>
      <c r="AI803" s="76" t="s">
        <v>472</v>
      </c>
      <c r="AJ803" s="79">
        <v>0.40999999642372131</v>
      </c>
      <c r="AK803" s="76" t="s">
        <v>260</v>
      </c>
      <c r="AL803" s="79">
        <v>0.23000000417232513</v>
      </c>
      <c r="AM803" s="80" t="s">
        <v>195</v>
      </c>
      <c r="AN803" s="81">
        <v>0</v>
      </c>
      <c r="AO803" s="76" t="s">
        <v>1074</v>
      </c>
      <c r="AP803" s="79">
        <v>0.219</v>
      </c>
      <c r="AQ803" s="814" t="s">
        <v>970</v>
      </c>
      <c r="AR803" s="815">
        <v>0</v>
      </c>
    </row>
    <row r="804" spans="3:44" ht="18" customHeight="1" x14ac:dyDescent="0.25">
      <c r="J804" s="48" t="e">
        <f t="shared" ca="1" si="121"/>
        <v>#REF!</v>
      </c>
      <c r="K804" s="73" t="e">
        <f t="shared" ca="1" si="122"/>
        <v>#REF!</v>
      </c>
      <c r="M804" s="49"/>
      <c r="N804" s="49"/>
      <c r="O804" s="49"/>
      <c r="Q804" s="26"/>
      <c r="AC804" s="76" t="s">
        <v>177</v>
      </c>
      <c r="AD804" s="79">
        <v>3.9999999105930328E-2</v>
      </c>
      <c r="AE804" s="76" t="s">
        <v>465</v>
      </c>
      <c r="AF804" s="79">
        <v>0</v>
      </c>
      <c r="AG804" s="76" t="s">
        <v>202</v>
      </c>
      <c r="AH804" s="79">
        <v>5.9999998658895493E-2</v>
      </c>
      <c r="AI804" s="76" t="s">
        <v>470</v>
      </c>
      <c r="AJ804" s="79">
        <v>0</v>
      </c>
      <c r="AK804" s="76" t="s">
        <v>368</v>
      </c>
      <c r="AL804" s="79">
        <v>0.15999999642372131</v>
      </c>
      <c r="AM804" s="80" t="s">
        <v>568</v>
      </c>
      <c r="AN804" s="81">
        <v>0</v>
      </c>
      <c r="AO804" s="76" t="s">
        <v>1075</v>
      </c>
      <c r="AP804" s="79">
        <v>0</v>
      </c>
      <c r="AQ804" s="814" t="s">
        <v>971</v>
      </c>
      <c r="AR804" s="815">
        <v>0.249</v>
      </c>
    </row>
    <row r="805" spans="3:44" ht="18" customHeight="1" x14ac:dyDescent="0.25">
      <c r="C805" s="20" t="s">
        <v>533</v>
      </c>
      <c r="D805" s="27"/>
      <c r="J805" s="48" t="e">
        <f t="shared" ca="1" si="121"/>
        <v>#REF!</v>
      </c>
      <c r="K805" s="73" t="e">
        <f t="shared" ca="1" si="122"/>
        <v>#REF!</v>
      </c>
      <c r="M805" s="49"/>
      <c r="N805" s="49"/>
      <c r="O805" s="49"/>
      <c r="Q805" s="26"/>
      <c r="AC805" s="76" t="s">
        <v>210</v>
      </c>
      <c r="AD805" s="79">
        <v>0</v>
      </c>
      <c r="AE805" s="76" t="s">
        <v>204</v>
      </c>
      <c r="AF805" s="79">
        <v>0.31999999284744263</v>
      </c>
      <c r="AG805" s="76" t="s">
        <v>203</v>
      </c>
      <c r="AH805" s="79">
        <v>0</v>
      </c>
      <c r="AI805" s="76" t="s">
        <v>370</v>
      </c>
      <c r="AJ805" s="79">
        <v>0.40999999642372131</v>
      </c>
      <c r="AK805" s="76" t="s">
        <v>318</v>
      </c>
      <c r="AL805" s="79">
        <v>0.30000001192092896</v>
      </c>
      <c r="AM805" s="80" t="s">
        <v>255</v>
      </c>
      <c r="AN805" s="81">
        <v>0</v>
      </c>
      <c r="AO805" s="76" t="s">
        <v>257</v>
      </c>
      <c r="AP805" s="79">
        <v>0</v>
      </c>
      <c r="AQ805" s="814" t="s">
        <v>1090</v>
      </c>
      <c r="AR805" s="815">
        <v>0.27</v>
      </c>
    </row>
    <row r="806" spans="3:44" ht="18" customHeight="1" x14ac:dyDescent="0.25">
      <c r="C806" s="131" t="s">
        <v>528</v>
      </c>
      <c r="D806" s="131">
        <v>0</v>
      </c>
      <c r="J806" s="48" t="e">
        <f t="shared" ca="1" si="121"/>
        <v>#REF!</v>
      </c>
      <c r="K806" s="73" t="e">
        <f t="shared" ca="1" si="122"/>
        <v>#REF!</v>
      </c>
      <c r="M806" s="49"/>
      <c r="N806" s="49"/>
      <c r="O806" s="49"/>
      <c r="Q806" s="26"/>
      <c r="AC806" s="76" t="s">
        <v>211</v>
      </c>
      <c r="AD806" s="79">
        <v>0</v>
      </c>
      <c r="AE806" s="76" t="s">
        <v>276</v>
      </c>
      <c r="AF806" s="79">
        <v>0.34000000357627869</v>
      </c>
      <c r="AG806" s="76" t="s">
        <v>338</v>
      </c>
      <c r="AH806" s="79">
        <v>0.41999998688697815</v>
      </c>
      <c r="AI806" s="76" t="s">
        <v>463</v>
      </c>
      <c r="AJ806" s="79">
        <v>0</v>
      </c>
      <c r="AK806" s="76" t="s">
        <v>369</v>
      </c>
      <c r="AL806" s="79">
        <v>0</v>
      </c>
      <c r="AM806" s="80" t="s">
        <v>256</v>
      </c>
      <c r="AN806" s="81">
        <v>0</v>
      </c>
      <c r="AO806" s="76" t="s">
        <v>1076</v>
      </c>
      <c r="AP806" s="79">
        <v>0</v>
      </c>
      <c r="AQ806" s="814" t="s">
        <v>1091</v>
      </c>
      <c r="AR806" s="815">
        <v>0.25600000000000001</v>
      </c>
    </row>
    <row r="807" spans="3:44" ht="18" customHeight="1" x14ac:dyDescent="0.25">
      <c r="C807" s="131" t="s">
        <v>529</v>
      </c>
      <c r="D807" s="131">
        <v>0.30199999999999999</v>
      </c>
      <c r="J807" s="48" t="e">
        <f t="shared" ca="1" si="121"/>
        <v>#REF!</v>
      </c>
      <c r="K807" s="73" t="e">
        <f t="shared" ca="1" si="122"/>
        <v>#REF!</v>
      </c>
      <c r="M807" s="49"/>
      <c r="N807" s="49"/>
      <c r="O807" s="49"/>
      <c r="Q807" s="26"/>
      <c r="W807" s="49"/>
      <c r="AC807" s="76" t="s">
        <v>212</v>
      </c>
      <c r="AD807" s="79">
        <v>0.31000000238418579</v>
      </c>
      <c r="AE807" s="76" t="s">
        <v>205</v>
      </c>
      <c r="AF807" s="79">
        <v>0</v>
      </c>
      <c r="AG807" s="76" t="s">
        <v>43</v>
      </c>
      <c r="AH807" s="79">
        <v>0</v>
      </c>
      <c r="AI807" s="76" t="s">
        <v>473</v>
      </c>
      <c r="AJ807" s="79">
        <v>0.37000000476837158</v>
      </c>
      <c r="AK807" s="76" t="s">
        <v>261</v>
      </c>
      <c r="AL807" s="79">
        <v>0.23000000417232513</v>
      </c>
      <c r="AM807" s="80" t="s">
        <v>257</v>
      </c>
      <c r="AN807" s="81">
        <v>0</v>
      </c>
      <c r="AO807" s="76" t="s">
        <v>1077</v>
      </c>
      <c r="AP807" s="79">
        <v>0</v>
      </c>
      <c r="AQ807" s="814" t="s">
        <v>1511</v>
      </c>
      <c r="AR807" s="815">
        <v>0</v>
      </c>
    </row>
    <row r="808" spans="3:44" ht="18" customHeight="1" x14ac:dyDescent="0.25">
      <c r="C808" s="131" t="s">
        <v>7</v>
      </c>
      <c r="D808" s="131" t="s">
        <v>139</v>
      </c>
      <c r="J808" s="48" t="e">
        <f t="shared" ca="1" si="121"/>
        <v>#REF!</v>
      </c>
      <c r="K808" s="73" t="e">
        <f t="shared" ca="1" si="122"/>
        <v>#REF!</v>
      </c>
      <c r="M808" s="49"/>
      <c r="N808" s="49"/>
      <c r="O808" s="49"/>
      <c r="Q808" s="26"/>
      <c r="W808" s="49"/>
      <c r="AC808" s="76" t="s">
        <v>44</v>
      </c>
      <c r="AD808" s="79">
        <v>0</v>
      </c>
      <c r="AE808" s="76" t="s">
        <v>277</v>
      </c>
      <c r="AF808" s="79">
        <v>0.36000001430511475</v>
      </c>
      <c r="AG808" s="76" t="s">
        <v>339</v>
      </c>
      <c r="AH808" s="79">
        <v>0.38999998569488525</v>
      </c>
      <c r="AI808" s="76" t="s">
        <v>371</v>
      </c>
      <c r="AJ808" s="79">
        <v>0.40999999642372131</v>
      </c>
      <c r="AK808" s="76" t="s">
        <v>490</v>
      </c>
      <c r="AL808" s="79">
        <v>0.11999999731779099</v>
      </c>
      <c r="AM808" s="80" t="s">
        <v>258</v>
      </c>
      <c r="AN808" s="81">
        <v>0</v>
      </c>
      <c r="AO808" s="76" t="s">
        <v>1078</v>
      </c>
      <c r="AP808" s="79">
        <v>0</v>
      </c>
      <c r="AQ808" s="814" t="s">
        <v>1094</v>
      </c>
      <c r="AR808" s="815">
        <v>0.27300000000000002</v>
      </c>
    </row>
    <row r="809" spans="3:44" ht="18" customHeight="1" x14ac:dyDescent="0.25">
      <c r="J809" s="48" t="e">
        <f t="shared" ca="1" si="121"/>
        <v>#REF!</v>
      </c>
      <c r="K809" s="73" t="e">
        <f t="shared" ca="1" si="122"/>
        <v>#REF!</v>
      </c>
      <c r="Q809" s="26"/>
      <c r="W809" s="49"/>
      <c r="AC809" s="76" t="s">
        <v>213</v>
      </c>
      <c r="AD809" s="79">
        <v>0</v>
      </c>
      <c r="AE809" s="76" t="s">
        <v>206</v>
      </c>
      <c r="AF809" s="79">
        <v>0</v>
      </c>
      <c r="AG809" s="76" t="s">
        <v>107</v>
      </c>
      <c r="AH809" s="79">
        <v>0</v>
      </c>
      <c r="AI809" s="76" t="s">
        <v>372</v>
      </c>
      <c r="AJ809" s="79">
        <v>0</v>
      </c>
      <c r="AK809" s="76" t="s">
        <v>263</v>
      </c>
      <c r="AL809" s="79">
        <v>0</v>
      </c>
      <c r="AM809" s="80" t="s">
        <v>317</v>
      </c>
      <c r="AN809" s="81">
        <v>0</v>
      </c>
      <c r="AO809" s="76" t="s">
        <v>1079</v>
      </c>
      <c r="AP809" s="79">
        <v>0</v>
      </c>
      <c r="AQ809" s="814" t="s">
        <v>1096</v>
      </c>
      <c r="AR809" s="815">
        <v>0</v>
      </c>
    </row>
    <row r="810" spans="3:44" ht="18" customHeight="1" x14ac:dyDescent="0.25">
      <c r="J810" s="48" t="e">
        <f t="shared" ca="1" si="121"/>
        <v>#REF!</v>
      </c>
      <c r="K810" s="73" t="e">
        <f t="shared" ca="1" si="122"/>
        <v>#REF!</v>
      </c>
      <c r="Q810" s="26"/>
      <c r="W810" s="49"/>
      <c r="AC810" s="76" t="s">
        <v>214</v>
      </c>
      <c r="AD810" s="79">
        <v>0</v>
      </c>
      <c r="AE810" s="76" t="s">
        <v>278</v>
      </c>
      <c r="AF810" s="79">
        <v>0.34000000357627869</v>
      </c>
      <c r="AG810" s="76" t="s">
        <v>275</v>
      </c>
      <c r="AH810" s="79">
        <v>0</v>
      </c>
      <c r="AI810" s="76" t="s">
        <v>373</v>
      </c>
      <c r="AJ810" s="79">
        <v>0</v>
      </c>
      <c r="AK810" s="76" t="s">
        <v>421</v>
      </c>
      <c r="AL810" s="79">
        <v>0</v>
      </c>
      <c r="AM810" s="80" t="s">
        <v>569</v>
      </c>
      <c r="AN810" s="81">
        <v>0.19</v>
      </c>
      <c r="AO810" s="76" t="s">
        <v>1080</v>
      </c>
      <c r="AP810" s="79">
        <v>0</v>
      </c>
      <c r="AQ810" s="814" t="s">
        <v>375</v>
      </c>
      <c r="AR810" s="815">
        <v>0.27200000000000002</v>
      </c>
    </row>
    <row r="811" spans="3:44" ht="18" customHeight="1" x14ac:dyDescent="0.25">
      <c r="J811" s="48" t="e">
        <f t="shared" ca="1" si="121"/>
        <v>#REF!</v>
      </c>
      <c r="K811" s="73" t="e">
        <f t="shared" ca="1" si="122"/>
        <v>#REF!</v>
      </c>
      <c r="Q811" s="26"/>
      <c r="W811" s="49"/>
      <c r="AC811" s="76" t="s">
        <v>215</v>
      </c>
      <c r="AD811" s="79">
        <v>5.000000074505806E-2</v>
      </c>
      <c r="AE811" s="76" t="s">
        <v>37</v>
      </c>
      <c r="AF811" s="79">
        <v>0</v>
      </c>
      <c r="AG811" s="76" t="s">
        <v>204</v>
      </c>
      <c r="AH811" s="79">
        <v>0.37000000476837158</v>
      </c>
      <c r="AI811" s="76" t="s">
        <v>198</v>
      </c>
      <c r="AJ811" s="79">
        <v>0</v>
      </c>
      <c r="AK811" s="76" t="s">
        <v>470</v>
      </c>
      <c r="AL811" s="79">
        <v>0</v>
      </c>
      <c r="AM811" s="80" t="s">
        <v>570</v>
      </c>
      <c r="AN811" s="81">
        <v>0.28999999999999998</v>
      </c>
      <c r="AO811" s="76" t="s">
        <v>1081</v>
      </c>
      <c r="AP811" s="79">
        <v>0</v>
      </c>
      <c r="AQ811" s="814" t="s">
        <v>105</v>
      </c>
      <c r="AR811" s="815">
        <v>0</v>
      </c>
    </row>
    <row r="812" spans="3:44" ht="18" customHeight="1" x14ac:dyDescent="0.25">
      <c r="J812" s="48" t="e">
        <f t="shared" ca="1" si="121"/>
        <v>#REF!</v>
      </c>
      <c r="K812" s="73" t="e">
        <f t="shared" ca="1" si="122"/>
        <v>#REF!</v>
      </c>
      <c r="Q812" s="26"/>
      <c r="W812" s="49"/>
      <c r="AC812" s="76" t="s">
        <v>178</v>
      </c>
      <c r="AD812" s="79">
        <v>0</v>
      </c>
      <c r="AE812" s="76" t="s">
        <v>466</v>
      </c>
      <c r="AF812" s="79">
        <v>0</v>
      </c>
      <c r="AG812" s="76" t="s">
        <v>205</v>
      </c>
      <c r="AH812" s="79">
        <v>0</v>
      </c>
      <c r="AI812" s="76" t="s">
        <v>199</v>
      </c>
      <c r="AJ812" s="79">
        <v>0</v>
      </c>
      <c r="AK812" s="76" t="s">
        <v>463</v>
      </c>
      <c r="AL812" s="79">
        <v>0</v>
      </c>
      <c r="AM812" s="80" t="s">
        <v>571</v>
      </c>
      <c r="AN812" s="81">
        <v>0</v>
      </c>
      <c r="AO812" s="76" t="s">
        <v>1082</v>
      </c>
      <c r="AP812" s="79">
        <v>0.254</v>
      </c>
      <c r="AQ812" s="814" t="s">
        <v>424</v>
      </c>
      <c r="AR812" s="815">
        <v>0.27300000000000002</v>
      </c>
    </row>
    <row r="813" spans="3:44" ht="18" customHeight="1" x14ac:dyDescent="0.25">
      <c r="J813" s="48" t="e">
        <f t="shared" ca="1" si="121"/>
        <v>#REF!</v>
      </c>
      <c r="K813" s="73" t="e">
        <f t="shared" ca="1" si="122"/>
        <v>#REF!</v>
      </c>
      <c r="Q813" s="26"/>
      <c r="W813" s="49"/>
      <c r="AC813" s="76" t="s">
        <v>179</v>
      </c>
      <c r="AD813" s="79">
        <v>0</v>
      </c>
      <c r="AE813" s="76" t="s">
        <v>279</v>
      </c>
      <c r="AF813" s="79">
        <v>0</v>
      </c>
      <c r="AG813" s="76" t="s">
        <v>277</v>
      </c>
      <c r="AH813" s="79">
        <v>0.43000000715255737</v>
      </c>
      <c r="AI813" s="76" t="s">
        <v>404</v>
      </c>
      <c r="AJ813" s="79">
        <v>0.34999999403953552</v>
      </c>
      <c r="AK813" s="76" t="s">
        <v>473</v>
      </c>
      <c r="AL813" s="79">
        <v>0</v>
      </c>
      <c r="AM813" s="80" t="s">
        <v>335</v>
      </c>
      <c r="AN813" s="81">
        <v>0</v>
      </c>
      <c r="AO813" s="76" t="s">
        <v>318</v>
      </c>
      <c r="AP813" s="79">
        <v>0.24399999999999999</v>
      </c>
      <c r="AQ813" s="814" t="s">
        <v>1099</v>
      </c>
      <c r="AR813" s="815">
        <v>0</v>
      </c>
    </row>
    <row r="814" spans="3:44" ht="18" customHeight="1" x14ac:dyDescent="0.25">
      <c r="J814" s="48" t="e">
        <f t="shared" ca="1" si="121"/>
        <v>#REF!</v>
      </c>
      <c r="K814" s="73" t="e">
        <f t="shared" ca="1" si="122"/>
        <v>#REF!</v>
      </c>
      <c r="Q814" s="26"/>
      <c r="W814" s="49"/>
      <c r="AC814" s="76" t="s">
        <v>462</v>
      </c>
      <c r="AD814" s="79">
        <v>0</v>
      </c>
      <c r="AE814" s="76" t="s">
        <v>280</v>
      </c>
      <c r="AF814" s="79">
        <v>0.2800000011920929</v>
      </c>
      <c r="AG814" s="76" t="s">
        <v>206</v>
      </c>
      <c r="AH814" s="79">
        <v>0.33000001311302185</v>
      </c>
      <c r="AI814" s="76" t="s">
        <v>374</v>
      </c>
      <c r="AJ814" s="79">
        <v>0</v>
      </c>
      <c r="AK814" s="76" t="s">
        <v>371</v>
      </c>
      <c r="AL814" s="79">
        <v>0.28999999165534973</v>
      </c>
      <c r="AM814" s="80" t="s">
        <v>259</v>
      </c>
      <c r="AN814" s="81">
        <v>0</v>
      </c>
      <c r="AO814" s="76" t="s">
        <v>1083</v>
      </c>
      <c r="AP814" s="79">
        <v>0.25900000000000001</v>
      </c>
      <c r="AQ814" s="814" t="s">
        <v>1097</v>
      </c>
      <c r="AR814" s="815">
        <v>0.25</v>
      </c>
    </row>
    <row r="815" spans="3:44" ht="18" customHeight="1" x14ac:dyDescent="0.25">
      <c r="J815" s="48" t="e">
        <f t="shared" ca="1" si="121"/>
        <v>#REF!</v>
      </c>
      <c r="K815" s="73" t="e">
        <f t="shared" ca="1" si="122"/>
        <v>#REF!</v>
      </c>
      <c r="Q815" s="26"/>
      <c r="W815" s="49"/>
      <c r="AC815" s="76" t="s">
        <v>216</v>
      </c>
      <c r="AD815" s="79">
        <v>0</v>
      </c>
      <c r="AE815" s="76" t="s">
        <v>281</v>
      </c>
      <c r="AF815" s="79">
        <v>0</v>
      </c>
      <c r="AG815" s="76" t="s">
        <v>278</v>
      </c>
      <c r="AH815" s="79">
        <v>0.37999999523162842</v>
      </c>
      <c r="AI815" s="76" t="s">
        <v>375</v>
      </c>
      <c r="AJ815" s="79">
        <v>0.38999998569488525</v>
      </c>
      <c r="AK815" s="76" t="s">
        <v>372</v>
      </c>
      <c r="AL815" s="79">
        <v>0</v>
      </c>
      <c r="AM815" s="80" t="s">
        <v>336</v>
      </c>
      <c r="AN815" s="81">
        <v>0</v>
      </c>
      <c r="AO815" s="76" t="s">
        <v>574</v>
      </c>
      <c r="AP815" s="79">
        <v>0.253</v>
      </c>
      <c r="AQ815" s="814" t="s">
        <v>376</v>
      </c>
      <c r="AR815" s="815">
        <v>0.27300000000000002</v>
      </c>
    </row>
    <row r="816" spans="3:44" ht="18" customHeight="1" x14ac:dyDescent="0.25">
      <c r="J816" s="48" t="e">
        <f t="shared" ref="J816:J879" ca="1" si="126">INDIRECT("_Com"&amp;$D$8)</f>
        <v>#REF!</v>
      </c>
      <c r="K816" s="73" t="e">
        <f t="shared" ref="K816:K879" ca="1" si="127">INDIRECT("_Mix"&amp;$D$8)</f>
        <v>#REF!</v>
      </c>
      <c r="Q816" s="26"/>
      <c r="W816" s="49"/>
      <c r="AC816" s="76" t="s">
        <v>45</v>
      </c>
      <c r="AD816" s="79">
        <v>0</v>
      </c>
      <c r="AE816" s="76" t="s">
        <v>30</v>
      </c>
      <c r="AF816" s="79">
        <v>0.28999999165534973</v>
      </c>
      <c r="AG816" s="76" t="s">
        <v>37</v>
      </c>
      <c r="AH816" s="79">
        <v>0</v>
      </c>
      <c r="AI816" s="76" t="s">
        <v>105</v>
      </c>
      <c r="AJ816" s="79">
        <v>0</v>
      </c>
      <c r="AK816" s="76" t="s">
        <v>373</v>
      </c>
      <c r="AL816" s="79">
        <v>0</v>
      </c>
      <c r="AM816" s="80" t="s">
        <v>572</v>
      </c>
      <c r="AN816" s="81">
        <v>0</v>
      </c>
      <c r="AO816" s="76" t="s">
        <v>1084</v>
      </c>
      <c r="AP816" s="79">
        <v>0.25900000000000001</v>
      </c>
      <c r="AQ816" s="814" t="s">
        <v>43</v>
      </c>
      <c r="AR816" s="815">
        <v>0</v>
      </c>
    </row>
    <row r="817" spans="10:44" ht="18" customHeight="1" x14ac:dyDescent="0.25">
      <c r="J817" s="48" t="e">
        <f t="shared" ca="1" si="126"/>
        <v>#REF!</v>
      </c>
      <c r="K817" s="73" t="e">
        <f t="shared" ca="1" si="127"/>
        <v>#REF!</v>
      </c>
      <c r="Q817" s="26"/>
      <c r="W817" s="49"/>
      <c r="AC817" s="82" t="s">
        <v>91</v>
      </c>
      <c r="AD817" s="79">
        <v>0.4</v>
      </c>
      <c r="AE817" s="76" t="s">
        <v>461</v>
      </c>
      <c r="AF817" s="79">
        <v>0</v>
      </c>
      <c r="AG817" s="76" t="s">
        <v>279</v>
      </c>
      <c r="AH817" s="79">
        <v>0</v>
      </c>
      <c r="AI817" s="76" t="s">
        <v>442</v>
      </c>
      <c r="AJ817" s="79">
        <v>0</v>
      </c>
      <c r="AK817" s="76" t="s">
        <v>198</v>
      </c>
      <c r="AL817" s="79">
        <v>0</v>
      </c>
      <c r="AM817" s="80" t="s">
        <v>197</v>
      </c>
      <c r="AN817" s="81">
        <v>0.21</v>
      </c>
      <c r="AO817" s="76" t="s">
        <v>1085</v>
      </c>
      <c r="AP817" s="79">
        <v>0</v>
      </c>
      <c r="AQ817" s="814" t="s">
        <v>582</v>
      </c>
      <c r="AR817" s="815">
        <v>0</v>
      </c>
    </row>
    <row r="818" spans="10:44" ht="18" customHeight="1" x14ac:dyDescent="0.25">
      <c r="J818" s="48" t="e">
        <f t="shared" ca="1" si="126"/>
        <v>#REF!</v>
      </c>
      <c r="K818" s="73" t="e">
        <f t="shared" ca="1" si="127"/>
        <v>#REF!</v>
      </c>
      <c r="Q818" s="26"/>
      <c r="W818" s="49"/>
      <c r="AC818" s="82" t="s">
        <v>0</v>
      </c>
      <c r="AD818" s="79">
        <v>0.4</v>
      </c>
      <c r="AE818" s="76" t="s">
        <v>282</v>
      </c>
      <c r="AF818" s="79">
        <v>0</v>
      </c>
      <c r="AG818" s="76" t="s">
        <v>280</v>
      </c>
      <c r="AH818" s="79">
        <v>0.31999999284744263</v>
      </c>
      <c r="AI818" s="76" t="s">
        <v>200</v>
      </c>
      <c r="AJ818" s="79">
        <v>0</v>
      </c>
      <c r="AK818" s="76" t="s">
        <v>199</v>
      </c>
      <c r="AL818" s="79">
        <v>0</v>
      </c>
      <c r="AM818" s="80" t="s">
        <v>260</v>
      </c>
      <c r="AN818" s="81">
        <v>0</v>
      </c>
      <c r="AO818" s="76" t="s">
        <v>1086</v>
      </c>
      <c r="AP818" s="79">
        <v>0.23499999999999999</v>
      </c>
      <c r="AQ818" s="814" t="s">
        <v>1101</v>
      </c>
      <c r="AR818" s="815">
        <v>0.27200000000000002</v>
      </c>
    </row>
    <row r="819" spans="10:44" ht="18" customHeight="1" x14ac:dyDescent="0.25">
      <c r="J819" s="48" t="e">
        <f t="shared" ca="1" si="126"/>
        <v>#REF!</v>
      </c>
      <c r="K819" s="73" t="e">
        <f t="shared" ca="1" si="127"/>
        <v>#REF!</v>
      </c>
      <c r="Q819" s="26"/>
      <c r="Z819" s="49"/>
      <c r="AA819" s="49"/>
      <c r="AB819" s="49"/>
      <c r="AC819" s="49"/>
      <c r="AD819" s="49"/>
      <c r="AE819" s="76" t="s">
        <v>283</v>
      </c>
      <c r="AF819" s="79">
        <v>0.36000001430511475</v>
      </c>
      <c r="AG819" s="76" t="s">
        <v>30</v>
      </c>
      <c r="AH819" s="79">
        <v>0.31999999284744263</v>
      </c>
      <c r="AI819" s="76" t="s">
        <v>201</v>
      </c>
      <c r="AJ819" s="79">
        <v>0</v>
      </c>
      <c r="AK819" s="76" t="s">
        <v>404</v>
      </c>
      <c r="AL819" s="79">
        <v>0.18000000715255737</v>
      </c>
      <c r="AM819" s="80" t="s">
        <v>573</v>
      </c>
      <c r="AN819" s="81">
        <v>0</v>
      </c>
      <c r="AO819" s="76" t="s">
        <v>1087</v>
      </c>
      <c r="AP819" s="79">
        <v>0.25900000000000001</v>
      </c>
      <c r="AQ819" s="814" t="s">
        <v>1102</v>
      </c>
      <c r="AR819" s="815">
        <v>0.26700000000000002</v>
      </c>
    </row>
    <row r="820" spans="10:44" ht="18" customHeight="1" x14ac:dyDescent="0.25">
      <c r="J820" s="48" t="e">
        <f t="shared" ca="1" si="126"/>
        <v>#REF!</v>
      </c>
      <c r="K820" s="73" t="e">
        <f t="shared" ca="1" si="127"/>
        <v>#REF!</v>
      </c>
      <c r="Q820" s="26"/>
      <c r="Z820" s="49"/>
      <c r="AA820" s="49"/>
      <c r="AB820" s="49"/>
      <c r="AC820" s="49"/>
      <c r="AD820" s="49"/>
      <c r="AE820" s="76" t="s">
        <v>284</v>
      </c>
      <c r="AF820" s="79">
        <v>0</v>
      </c>
      <c r="AG820" s="76" t="s">
        <v>461</v>
      </c>
      <c r="AH820" s="79">
        <v>0</v>
      </c>
      <c r="AI820" s="76" t="s">
        <v>202</v>
      </c>
      <c r="AJ820" s="79">
        <v>0</v>
      </c>
      <c r="AK820" s="76" t="s">
        <v>200</v>
      </c>
      <c r="AL820" s="79">
        <v>0</v>
      </c>
      <c r="AM820" s="80" t="s">
        <v>368</v>
      </c>
      <c r="AN820" s="81">
        <v>0.24</v>
      </c>
      <c r="AO820" s="76" t="s">
        <v>1088</v>
      </c>
      <c r="AP820" s="79">
        <v>0.25800000000000001</v>
      </c>
      <c r="AQ820" s="814" t="s">
        <v>1103</v>
      </c>
      <c r="AR820" s="815">
        <v>0.27300000000000002</v>
      </c>
    </row>
    <row r="821" spans="10:44" ht="18" customHeight="1" x14ac:dyDescent="0.25">
      <c r="J821" s="48" t="e">
        <f t="shared" ca="1" si="126"/>
        <v>#REF!</v>
      </c>
      <c r="K821" s="73" t="e">
        <f t="shared" ca="1" si="127"/>
        <v>#REF!</v>
      </c>
      <c r="Q821" s="26"/>
      <c r="Z821" s="49"/>
      <c r="AA821" s="49"/>
      <c r="AB821" s="49"/>
      <c r="AC821" s="49"/>
      <c r="AD821" s="49"/>
      <c r="AE821" s="76" t="s">
        <v>285</v>
      </c>
      <c r="AF821" s="79">
        <v>0.34000000357627869</v>
      </c>
      <c r="AG821" s="76" t="s">
        <v>283</v>
      </c>
      <c r="AH821" s="79">
        <v>0.36000001430511475</v>
      </c>
      <c r="AI821" s="76" t="s">
        <v>274</v>
      </c>
      <c r="AJ821" s="79">
        <v>0.37000000476837158</v>
      </c>
      <c r="AK821" s="76" t="s">
        <v>201</v>
      </c>
      <c r="AL821" s="79">
        <v>0</v>
      </c>
      <c r="AM821" s="80" t="s">
        <v>318</v>
      </c>
      <c r="AN821" s="81">
        <v>0.25</v>
      </c>
      <c r="AO821" s="76" t="s">
        <v>1089</v>
      </c>
      <c r="AP821" s="79">
        <v>0</v>
      </c>
      <c r="AQ821" s="814" t="s">
        <v>1104</v>
      </c>
      <c r="AR821" s="815">
        <v>0.27300000000000002</v>
      </c>
    </row>
    <row r="822" spans="10:44" ht="18" customHeight="1" x14ac:dyDescent="0.25">
      <c r="J822" s="48" t="e">
        <f t="shared" ca="1" si="126"/>
        <v>#REF!</v>
      </c>
      <c r="K822" s="73" t="e">
        <f t="shared" ca="1" si="127"/>
        <v>#REF!</v>
      </c>
      <c r="Q822" s="26"/>
      <c r="Z822" s="49"/>
      <c r="AA822" s="49"/>
      <c r="AB822" s="49"/>
      <c r="AC822" s="49"/>
      <c r="AD822" s="49"/>
      <c r="AE822" s="76" t="s">
        <v>34</v>
      </c>
      <c r="AF822" s="79">
        <v>0.28999999165534973</v>
      </c>
      <c r="AG822" s="76" t="s">
        <v>340</v>
      </c>
      <c r="AH822" s="79">
        <v>0.40999999642372131</v>
      </c>
      <c r="AI822" s="76" t="s">
        <v>203</v>
      </c>
      <c r="AJ822" s="79">
        <v>0</v>
      </c>
      <c r="AK822" s="76" t="s">
        <v>375</v>
      </c>
      <c r="AL822" s="79">
        <v>0.28999999165534973</v>
      </c>
      <c r="AM822" s="80" t="s">
        <v>369</v>
      </c>
      <c r="AN822" s="81">
        <v>0</v>
      </c>
      <c r="AO822" s="76" t="s">
        <v>970</v>
      </c>
      <c r="AP822" s="79">
        <v>0</v>
      </c>
      <c r="AQ822" s="814" t="s">
        <v>1109</v>
      </c>
      <c r="AR822" s="815">
        <v>0.27100000000000002</v>
      </c>
    </row>
    <row r="823" spans="10:44" ht="18" customHeight="1" x14ac:dyDescent="0.25">
      <c r="J823" s="48" t="e">
        <f t="shared" ca="1" si="126"/>
        <v>#REF!</v>
      </c>
      <c r="K823" s="73" t="e">
        <f t="shared" ca="1" si="127"/>
        <v>#REF!</v>
      </c>
      <c r="Q823" s="26"/>
      <c r="Z823" s="49"/>
      <c r="AA823" s="49"/>
      <c r="AB823" s="49"/>
      <c r="AC823" s="49"/>
      <c r="AD823" s="49"/>
      <c r="AE823" s="76" t="s">
        <v>35</v>
      </c>
      <c r="AF823" s="79">
        <v>0.28999999165534973</v>
      </c>
      <c r="AG823" s="76" t="s">
        <v>285</v>
      </c>
      <c r="AH823" s="79">
        <v>0</v>
      </c>
      <c r="AI823" s="76" t="s">
        <v>376</v>
      </c>
      <c r="AJ823" s="79">
        <v>0.40999999642372131</v>
      </c>
      <c r="AK823" s="76" t="s">
        <v>105</v>
      </c>
      <c r="AL823" s="79">
        <v>0</v>
      </c>
      <c r="AM823" s="80" t="s">
        <v>574</v>
      </c>
      <c r="AN823" s="81">
        <v>0.12</v>
      </c>
      <c r="AO823" s="76" t="s">
        <v>971</v>
      </c>
      <c r="AP823" s="79">
        <v>0</v>
      </c>
      <c r="AQ823" s="814" t="s">
        <v>1110</v>
      </c>
      <c r="AR823" s="815">
        <v>0.27200000000000002</v>
      </c>
    </row>
    <row r="824" spans="10:44" ht="18" customHeight="1" x14ac:dyDescent="0.25">
      <c r="J824" s="48" t="e">
        <f t="shared" ca="1" si="126"/>
        <v>#REF!</v>
      </c>
      <c r="K824" s="73" t="e">
        <f t="shared" ca="1" si="127"/>
        <v>#REF!</v>
      </c>
      <c r="Q824" s="26"/>
      <c r="Z824" s="49"/>
      <c r="AA824" s="49"/>
      <c r="AB824" s="49"/>
      <c r="AC824" s="49"/>
      <c r="AD824" s="49"/>
      <c r="AE824" s="76" t="s">
        <v>286</v>
      </c>
      <c r="AF824" s="79">
        <v>0</v>
      </c>
      <c r="AG824" s="76" t="s">
        <v>34</v>
      </c>
      <c r="AH824" s="79">
        <v>0.34999999403953552</v>
      </c>
      <c r="AI824" s="76" t="s">
        <v>43</v>
      </c>
      <c r="AJ824" s="79">
        <v>0</v>
      </c>
      <c r="AK824" s="76" t="s">
        <v>442</v>
      </c>
      <c r="AL824" s="79">
        <v>0</v>
      </c>
      <c r="AM824" s="80" t="s">
        <v>261</v>
      </c>
      <c r="AN824" s="81">
        <v>0.21</v>
      </c>
      <c r="AO824" s="76" t="s">
        <v>1090</v>
      </c>
      <c r="AP824" s="79">
        <v>0</v>
      </c>
      <c r="AQ824" s="814" t="s">
        <v>1111</v>
      </c>
      <c r="AR824" s="815">
        <v>0.27300000000000002</v>
      </c>
    </row>
    <row r="825" spans="10:44" ht="18" customHeight="1" x14ac:dyDescent="0.25">
      <c r="J825" s="48" t="e">
        <f t="shared" ca="1" si="126"/>
        <v>#REF!</v>
      </c>
      <c r="K825" s="73" t="e">
        <f t="shared" ca="1" si="127"/>
        <v>#REF!</v>
      </c>
      <c r="Q825" s="26"/>
      <c r="Z825" s="49"/>
      <c r="AA825" s="49"/>
      <c r="AB825" s="49"/>
      <c r="AC825" s="49"/>
      <c r="AD825" s="49"/>
      <c r="AE825" s="76" t="s">
        <v>39</v>
      </c>
      <c r="AF825" s="79">
        <v>0</v>
      </c>
      <c r="AG825" s="76" t="s">
        <v>320</v>
      </c>
      <c r="AH825" s="79">
        <v>0</v>
      </c>
      <c r="AI825" s="76" t="s">
        <v>339</v>
      </c>
      <c r="AJ825" s="79">
        <v>0.37999999523162842</v>
      </c>
      <c r="AK825" s="76" t="s">
        <v>422</v>
      </c>
      <c r="AL825" s="79">
        <v>0</v>
      </c>
      <c r="AM825" s="80" t="s">
        <v>319</v>
      </c>
      <c r="AN825" s="81">
        <v>0.22</v>
      </c>
      <c r="AO825" s="76" t="s">
        <v>1091</v>
      </c>
      <c r="AP825" s="79">
        <v>0.247</v>
      </c>
      <c r="AQ825" s="814" t="s">
        <v>1113</v>
      </c>
      <c r="AR825" s="815">
        <v>0.24</v>
      </c>
    </row>
    <row r="826" spans="10:44" ht="18" customHeight="1" x14ac:dyDescent="0.25">
      <c r="J826" s="48" t="e">
        <f t="shared" ca="1" si="126"/>
        <v>#REF!</v>
      </c>
      <c r="K826" s="73" t="e">
        <f t="shared" ca="1" si="127"/>
        <v>#REF!</v>
      </c>
      <c r="Q826" s="26"/>
      <c r="Z826" s="49"/>
      <c r="AA826" s="49"/>
      <c r="AB826" s="49"/>
      <c r="AC826" s="49"/>
      <c r="AD826" s="49"/>
      <c r="AE826" s="76" t="s">
        <v>40</v>
      </c>
      <c r="AF826" s="79">
        <v>0</v>
      </c>
      <c r="AG826" s="76" t="s">
        <v>35</v>
      </c>
      <c r="AH826" s="79">
        <v>0.38999998569488525</v>
      </c>
      <c r="AI826" s="76" t="s">
        <v>106</v>
      </c>
      <c r="AJ826" s="79">
        <v>0</v>
      </c>
      <c r="AK826" s="76" t="s">
        <v>423</v>
      </c>
      <c r="AL826" s="79">
        <v>0</v>
      </c>
      <c r="AM826" s="80" t="s">
        <v>263</v>
      </c>
      <c r="AN826" s="81">
        <v>0.23</v>
      </c>
      <c r="AO826" s="76" t="s">
        <v>1092</v>
      </c>
      <c r="AP826" s="79">
        <v>0</v>
      </c>
      <c r="AQ826" s="814" t="s">
        <v>276</v>
      </c>
      <c r="AR826" s="815">
        <v>0.27100000000000002</v>
      </c>
    </row>
    <row r="827" spans="10:44" ht="18" customHeight="1" x14ac:dyDescent="0.25">
      <c r="J827" s="48" t="e">
        <f t="shared" ca="1" si="126"/>
        <v>#REF!</v>
      </c>
      <c r="K827" s="73" t="e">
        <f t="shared" ca="1" si="127"/>
        <v>#REF!</v>
      </c>
      <c r="Q827" s="26"/>
      <c r="Z827" s="49"/>
      <c r="AA827" s="49"/>
      <c r="AB827" s="49"/>
      <c r="AC827" s="49"/>
      <c r="AD827" s="49"/>
      <c r="AE827" s="76" t="s">
        <v>287</v>
      </c>
      <c r="AF827" s="79">
        <v>7.0000000298023224E-2</v>
      </c>
      <c r="AG827" s="76" t="s">
        <v>286</v>
      </c>
      <c r="AH827" s="79">
        <v>0</v>
      </c>
      <c r="AI827" s="76" t="s">
        <v>107</v>
      </c>
      <c r="AJ827" s="79">
        <v>0.15999999642372131</v>
      </c>
      <c r="AK827" s="76" t="s">
        <v>424</v>
      </c>
      <c r="AL827" s="79">
        <v>0</v>
      </c>
      <c r="AM827" s="80" t="s">
        <v>421</v>
      </c>
      <c r="AN827" s="81">
        <v>0</v>
      </c>
      <c r="AO827" s="76" t="s">
        <v>1093</v>
      </c>
      <c r="AP827" s="79">
        <v>0</v>
      </c>
      <c r="AQ827" s="814" t="s">
        <v>1114</v>
      </c>
      <c r="AR827" s="815">
        <v>0.27300000000000002</v>
      </c>
    </row>
    <row r="828" spans="10:44" ht="18" customHeight="1" x14ac:dyDescent="0.25">
      <c r="J828" s="48" t="e">
        <f t="shared" ca="1" si="126"/>
        <v>#REF!</v>
      </c>
      <c r="K828" s="73" t="e">
        <f t="shared" ca="1" si="127"/>
        <v>#REF!</v>
      </c>
      <c r="Q828" s="26"/>
      <c r="Z828" s="49"/>
      <c r="AA828" s="49"/>
      <c r="AB828" s="49"/>
      <c r="AC828" s="49"/>
      <c r="AD828" s="49"/>
      <c r="AE828" s="76" t="s">
        <v>288</v>
      </c>
      <c r="AF828" s="79">
        <v>0.31999999284744263</v>
      </c>
      <c r="AG828" s="76" t="s">
        <v>39</v>
      </c>
      <c r="AH828" s="79">
        <v>0</v>
      </c>
      <c r="AI828" s="76" t="s">
        <v>275</v>
      </c>
      <c r="AJ828" s="79">
        <v>0</v>
      </c>
      <c r="AK828" s="76" t="s">
        <v>484</v>
      </c>
      <c r="AL828" s="79">
        <v>0.23999999463558197</v>
      </c>
      <c r="AM828" s="80" t="s">
        <v>470</v>
      </c>
      <c r="AN828" s="81">
        <v>0</v>
      </c>
      <c r="AO828" s="76" t="s">
        <v>1094</v>
      </c>
      <c r="AP828" s="79">
        <v>0.255</v>
      </c>
      <c r="AQ828" s="814" t="s">
        <v>1495</v>
      </c>
      <c r="AR828" s="815">
        <v>0.27300000000000002</v>
      </c>
    </row>
    <row r="829" spans="10:44" ht="18" customHeight="1" x14ac:dyDescent="0.25">
      <c r="J829" s="48" t="e">
        <f t="shared" ca="1" si="126"/>
        <v>#REF!</v>
      </c>
      <c r="K829" s="73" t="e">
        <f t="shared" ca="1" si="127"/>
        <v>#REF!</v>
      </c>
      <c r="Q829" s="26"/>
      <c r="Z829" s="49"/>
      <c r="AA829" s="49"/>
      <c r="AB829" s="49"/>
      <c r="AC829" s="49"/>
      <c r="AD829" s="49"/>
      <c r="AE829" s="76" t="s">
        <v>467</v>
      </c>
      <c r="AF829" s="79">
        <v>0</v>
      </c>
      <c r="AG829" s="76" t="s">
        <v>40</v>
      </c>
      <c r="AH829" s="79">
        <v>0</v>
      </c>
      <c r="AI829" s="76" t="s">
        <v>465</v>
      </c>
      <c r="AJ829" s="79">
        <v>0.25</v>
      </c>
      <c r="AK829" s="76" t="s">
        <v>443</v>
      </c>
      <c r="AL829" s="79">
        <v>0</v>
      </c>
      <c r="AM829" s="80" t="s">
        <v>463</v>
      </c>
      <c r="AN829" s="81">
        <v>0</v>
      </c>
      <c r="AO829" s="76" t="s">
        <v>200</v>
      </c>
      <c r="AP829" s="79">
        <v>0</v>
      </c>
      <c r="AQ829" s="814" t="s">
        <v>205</v>
      </c>
      <c r="AR829" s="815">
        <v>0</v>
      </c>
    </row>
    <row r="830" spans="10:44" ht="18" customHeight="1" x14ac:dyDescent="0.25">
      <c r="J830" s="48" t="e">
        <f t="shared" ca="1" si="126"/>
        <v>#REF!</v>
      </c>
      <c r="K830" s="73" t="e">
        <f t="shared" ca="1" si="127"/>
        <v>#REF!</v>
      </c>
      <c r="Q830" s="26"/>
      <c r="Z830" s="49"/>
      <c r="AA830" s="49"/>
      <c r="AB830" s="49"/>
      <c r="AC830" s="49"/>
      <c r="AD830" s="49"/>
      <c r="AE830" s="76" t="s">
        <v>109</v>
      </c>
      <c r="AF830" s="79">
        <v>0</v>
      </c>
      <c r="AG830" s="76" t="s">
        <v>287</v>
      </c>
      <c r="AH830" s="79">
        <v>0</v>
      </c>
      <c r="AI830" s="76" t="s">
        <v>204</v>
      </c>
      <c r="AJ830" s="79">
        <v>0.20000000298023224</v>
      </c>
      <c r="AK830" s="76" t="s">
        <v>203</v>
      </c>
      <c r="AL830" s="79">
        <v>0</v>
      </c>
      <c r="AM830" s="80" t="s">
        <v>473</v>
      </c>
      <c r="AN830" s="81">
        <v>0</v>
      </c>
      <c r="AO830" s="76" t="s">
        <v>1095</v>
      </c>
      <c r="AP830" s="79">
        <v>0</v>
      </c>
      <c r="AQ830" s="814" t="s">
        <v>1105</v>
      </c>
      <c r="AR830" s="815">
        <v>0.27</v>
      </c>
    </row>
    <row r="831" spans="10:44" ht="18" customHeight="1" x14ac:dyDescent="0.25">
      <c r="J831" s="48" t="e">
        <f t="shared" ca="1" si="126"/>
        <v>#REF!</v>
      </c>
      <c r="K831" s="73" t="e">
        <f t="shared" ca="1" si="127"/>
        <v>#REF!</v>
      </c>
      <c r="Q831" s="26"/>
      <c r="Z831" s="49"/>
      <c r="AA831" s="49"/>
      <c r="AB831" s="49"/>
      <c r="AC831" s="49"/>
      <c r="AD831" s="49"/>
      <c r="AE831" s="76" t="s">
        <v>289</v>
      </c>
      <c r="AF831" s="79">
        <v>0</v>
      </c>
      <c r="AG831" s="76" t="s">
        <v>341</v>
      </c>
      <c r="AH831" s="79">
        <v>0</v>
      </c>
      <c r="AI831" s="76" t="s">
        <v>276</v>
      </c>
      <c r="AJ831" s="79">
        <v>0.40999999642372131</v>
      </c>
      <c r="AK831" s="76" t="s">
        <v>43</v>
      </c>
      <c r="AL831" s="79">
        <v>0</v>
      </c>
      <c r="AM831" s="80" t="s">
        <v>371</v>
      </c>
      <c r="AN831" s="81">
        <v>0.23</v>
      </c>
      <c r="AO831" s="76" t="s">
        <v>1096</v>
      </c>
      <c r="AP831" s="79">
        <v>0</v>
      </c>
      <c r="AQ831" s="814" t="s">
        <v>1496</v>
      </c>
      <c r="AR831" s="815">
        <v>0.27300000000000002</v>
      </c>
    </row>
    <row r="832" spans="10:44" ht="18" customHeight="1" x14ac:dyDescent="0.25">
      <c r="J832" s="48" t="e">
        <f t="shared" ca="1" si="126"/>
        <v>#REF!</v>
      </c>
      <c r="K832" s="73" t="e">
        <f t="shared" ca="1" si="127"/>
        <v>#REF!</v>
      </c>
      <c r="Q832" s="26"/>
      <c r="Z832" s="49"/>
      <c r="AA832" s="49"/>
      <c r="AB832" s="49"/>
      <c r="AC832" s="49"/>
      <c r="AD832" s="49"/>
      <c r="AE832" s="76" t="s">
        <v>42</v>
      </c>
      <c r="AF832" s="79">
        <v>0</v>
      </c>
      <c r="AG832" s="76" t="s">
        <v>109</v>
      </c>
      <c r="AH832" s="79">
        <v>0</v>
      </c>
      <c r="AI832" s="76" t="s">
        <v>405</v>
      </c>
      <c r="AJ832" s="79">
        <v>0</v>
      </c>
      <c r="AK832" s="76" t="s">
        <v>339</v>
      </c>
      <c r="AL832" s="79">
        <v>0.27000001072883606</v>
      </c>
      <c r="AM832" s="80" t="s">
        <v>575</v>
      </c>
      <c r="AN832" s="81">
        <v>0</v>
      </c>
      <c r="AO832" s="76" t="s">
        <v>375</v>
      </c>
      <c r="AP832" s="79">
        <v>0.249</v>
      </c>
      <c r="AQ832" s="814" t="s">
        <v>1115</v>
      </c>
      <c r="AR832" s="815">
        <v>0.27300000000000002</v>
      </c>
    </row>
    <row r="833" spans="10:44" ht="18" customHeight="1" x14ac:dyDescent="0.25">
      <c r="J833" s="48" t="e">
        <f t="shared" ca="1" si="126"/>
        <v>#REF!</v>
      </c>
      <c r="K833" s="73" t="e">
        <f t="shared" ca="1" si="127"/>
        <v>#REF!</v>
      </c>
      <c r="Q833" s="26"/>
      <c r="Z833" s="49"/>
      <c r="AA833" s="49"/>
      <c r="AB833" s="49"/>
      <c r="AC833" s="49"/>
      <c r="AD833" s="49"/>
      <c r="AE833" s="76" t="s">
        <v>176</v>
      </c>
      <c r="AF833" s="79">
        <v>0.15000000596046448</v>
      </c>
      <c r="AG833" s="76" t="s">
        <v>289</v>
      </c>
      <c r="AH833" s="79">
        <v>0</v>
      </c>
      <c r="AI833" s="76" t="s">
        <v>205</v>
      </c>
      <c r="AJ833" s="79">
        <v>0</v>
      </c>
      <c r="AK833" s="76" t="s">
        <v>106</v>
      </c>
      <c r="AL833" s="79">
        <v>0.31000000238418579</v>
      </c>
      <c r="AM833" s="80" t="s">
        <v>264</v>
      </c>
      <c r="AN833" s="81">
        <v>0</v>
      </c>
      <c r="AO833" s="76" t="s">
        <v>105</v>
      </c>
      <c r="AP833" s="79">
        <v>0</v>
      </c>
      <c r="AQ833" s="814" t="s">
        <v>1116</v>
      </c>
      <c r="AR833" s="815">
        <v>0.27200000000000002</v>
      </c>
    </row>
    <row r="834" spans="10:44" ht="18" customHeight="1" x14ac:dyDescent="0.25">
      <c r="J834" s="48" t="e">
        <f t="shared" ca="1" si="126"/>
        <v>#REF!</v>
      </c>
      <c r="K834" s="73" t="e">
        <f t="shared" ca="1" si="127"/>
        <v>#REF!</v>
      </c>
      <c r="Q834" s="26"/>
      <c r="Z834" s="49"/>
      <c r="AA834" s="49"/>
      <c r="AB834" s="49"/>
      <c r="AC834" s="49"/>
      <c r="AD834" s="49"/>
      <c r="AE834" s="76" t="s">
        <v>342</v>
      </c>
      <c r="AF834" s="79">
        <v>0.10999999940395355</v>
      </c>
      <c r="AG834" s="76" t="s">
        <v>42</v>
      </c>
      <c r="AH834" s="79">
        <v>0</v>
      </c>
      <c r="AI834" s="76" t="s">
        <v>277</v>
      </c>
      <c r="AJ834" s="79">
        <v>0.40999999642372131</v>
      </c>
      <c r="AK834" s="76" t="s">
        <v>444</v>
      </c>
      <c r="AL834" s="79">
        <v>0</v>
      </c>
      <c r="AM834" s="80" t="s">
        <v>266</v>
      </c>
      <c r="AN834" s="81">
        <v>0</v>
      </c>
      <c r="AO834" s="76" t="s">
        <v>1097</v>
      </c>
      <c r="AP834" s="79">
        <v>0</v>
      </c>
      <c r="AQ834" s="814" t="s">
        <v>1497</v>
      </c>
      <c r="AR834" s="815">
        <v>0</v>
      </c>
    </row>
    <row r="835" spans="10:44" ht="18" customHeight="1" x14ac:dyDescent="0.25">
      <c r="J835" s="48" t="e">
        <f t="shared" ca="1" si="126"/>
        <v>#REF!</v>
      </c>
      <c r="K835" s="73" t="e">
        <f t="shared" ca="1" si="127"/>
        <v>#REF!</v>
      </c>
      <c r="Q835" s="26"/>
      <c r="Z835" s="49"/>
      <c r="AA835" s="49"/>
      <c r="AB835" s="49"/>
      <c r="AC835" s="49"/>
      <c r="AD835" s="49"/>
      <c r="AE835" s="76" t="s">
        <v>207</v>
      </c>
      <c r="AF835" s="79">
        <v>0</v>
      </c>
      <c r="AG835" s="76" t="s">
        <v>176</v>
      </c>
      <c r="AH835" s="79">
        <v>0.2800000011920929</v>
      </c>
      <c r="AI835" s="76" t="s">
        <v>377</v>
      </c>
      <c r="AJ835" s="79">
        <v>0</v>
      </c>
      <c r="AK835" s="76" t="s">
        <v>425</v>
      </c>
      <c r="AL835" s="79">
        <v>0</v>
      </c>
      <c r="AM835" s="80" t="s">
        <v>267</v>
      </c>
      <c r="AN835" s="81">
        <v>0</v>
      </c>
      <c r="AO835" s="76" t="s">
        <v>424</v>
      </c>
      <c r="AP835" s="79">
        <v>0.25900000000000001</v>
      </c>
      <c r="AQ835" s="814" t="s">
        <v>380</v>
      </c>
      <c r="AR835" s="815">
        <v>0.22800000000000001</v>
      </c>
    </row>
    <row r="836" spans="10:44" ht="18" customHeight="1" x14ac:dyDescent="0.25">
      <c r="J836" s="48" t="e">
        <f t="shared" ca="1" si="126"/>
        <v>#REF!</v>
      </c>
      <c r="K836" s="73" t="e">
        <f t="shared" ca="1" si="127"/>
        <v>#REF!</v>
      </c>
      <c r="Q836" s="26"/>
      <c r="Z836" s="49"/>
      <c r="AA836" s="49"/>
      <c r="AB836" s="49"/>
      <c r="AC836" s="49"/>
      <c r="AD836" s="49"/>
      <c r="AE836" s="76" t="s">
        <v>329</v>
      </c>
      <c r="AF836" s="79">
        <v>0.36000001430511475</v>
      </c>
      <c r="AG836" s="76" t="s">
        <v>321</v>
      </c>
      <c r="AH836" s="79">
        <v>0</v>
      </c>
      <c r="AI836" s="76" t="s">
        <v>378</v>
      </c>
      <c r="AJ836" s="79">
        <v>0</v>
      </c>
      <c r="AK836" s="76" t="s">
        <v>107</v>
      </c>
      <c r="AL836" s="79">
        <v>0.25999999046325684</v>
      </c>
      <c r="AM836" s="80" t="s">
        <v>268</v>
      </c>
      <c r="AN836" s="81">
        <v>0</v>
      </c>
      <c r="AO836" s="76" t="s">
        <v>1098</v>
      </c>
      <c r="AP836" s="79">
        <v>0</v>
      </c>
      <c r="AQ836" s="814" t="s">
        <v>1117</v>
      </c>
      <c r="AR836" s="815">
        <v>0</v>
      </c>
    </row>
    <row r="837" spans="10:44" ht="18" customHeight="1" x14ac:dyDescent="0.25">
      <c r="J837" s="48" t="e">
        <f t="shared" ca="1" si="126"/>
        <v>#REF!</v>
      </c>
      <c r="K837" s="73" t="e">
        <f t="shared" ca="1" si="127"/>
        <v>#REF!</v>
      </c>
      <c r="Q837" s="26"/>
      <c r="AB837" s="27"/>
      <c r="AE837" s="76" t="s">
        <v>29</v>
      </c>
      <c r="AF837" s="79">
        <v>0</v>
      </c>
      <c r="AG837" s="76" t="s">
        <v>342</v>
      </c>
      <c r="AH837" s="79">
        <v>0.23000000417232513</v>
      </c>
      <c r="AI837" s="76" t="s">
        <v>206</v>
      </c>
      <c r="AJ837" s="79">
        <v>0.2800000011920929</v>
      </c>
      <c r="AK837" s="76" t="s">
        <v>445</v>
      </c>
      <c r="AL837" s="79">
        <v>0</v>
      </c>
      <c r="AM837" s="80" t="s">
        <v>576</v>
      </c>
      <c r="AN837" s="81">
        <v>0.17</v>
      </c>
      <c r="AO837" s="76" t="s">
        <v>1099</v>
      </c>
      <c r="AP837" s="79">
        <v>0</v>
      </c>
      <c r="AQ837" s="814" t="s">
        <v>1118</v>
      </c>
      <c r="AR837" s="815">
        <v>0.27100000000000002</v>
      </c>
    </row>
    <row r="838" spans="10:44" ht="18" customHeight="1" x14ac:dyDescent="0.25">
      <c r="J838" s="48" t="e">
        <f t="shared" ca="1" si="126"/>
        <v>#REF!</v>
      </c>
      <c r="K838" s="73" t="e">
        <f t="shared" ca="1" si="127"/>
        <v>#REF!</v>
      </c>
      <c r="Q838" s="26"/>
      <c r="AB838" s="27"/>
      <c r="AE838" s="76" t="s">
        <v>290</v>
      </c>
      <c r="AF838" s="79">
        <v>0.28999999165534973</v>
      </c>
      <c r="AG838" s="76" t="s">
        <v>207</v>
      </c>
      <c r="AH838" s="79">
        <v>9.9999997764825821E-3</v>
      </c>
      <c r="AI838" s="76" t="s">
        <v>379</v>
      </c>
      <c r="AJ838" s="79">
        <v>0</v>
      </c>
      <c r="AK838" s="76" t="s">
        <v>205</v>
      </c>
      <c r="AL838" s="79">
        <v>0</v>
      </c>
      <c r="AM838" s="80" t="s">
        <v>270</v>
      </c>
      <c r="AN838" s="81">
        <v>0</v>
      </c>
      <c r="AO838" s="76" t="s">
        <v>1100</v>
      </c>
      <c r="AP838" s="79">
        <v>0</v>
      </c>
      <c r="AQ838" s="814" t="s">
        <v>1119</v>
      </c>
      <c r="AR838" s="815">
        <v>0</v>
      </c>
    </row>
    <row r="839" spans="10:44" ht="18" customHeight="1" x14ac:dyDescent="0.25">
      <c r="J839" s="48" t="e">
        <f t="shared" ca="1" si="126"/>
        <v>#REF!</v>
      </c>
      <c r="K839" s="73" t="e">
        <f t="shared" ca="1" si="127"/>
        <v>#REF!</v>
      </c>
      <c r="Q839" s="26"/>
      <c r="AB839" s="27"/>
      <c r="AE839" s="76" t="s">
        <v>291</v>
      </c>
      <c r="AF839" s="79">
        <v>0</v>
      </c>
      <c r="AG839" s="76" t="s">
        <v>343</v>
      </c>
      <c r="AH839" s="79">
        <v>0.43000000715255737</v>
      </c>
      <c r="AI839" s="76" t="s">
        <v>278</v>
      </c>
      <c r="AJ839" s="79">
        <v>0.34999999403953552</v>
      </c>
      <c r="AK839" s="76" t="s">
        <v>277</v>
      </c>
      <c r="AL839" s="79">
        <v>0.30000001192092896</v>
      </c>
      <c r="AM839" s="80" t="s">
        <v>577</v>
      </c>
      <c r="AN839" s="81">
        <v>0</v>
      </c>
      <c r="AO839" s="76" t="s">
        <v>376</v>
      </c>
      <c r="AP839" s="79">
        <v>0.23400000000000001</v>
      </c>
      <c r="AQ839" s="814" t="s">
        <v>280</v>
      </c>
      <c r="AR839" s="815">
        <v>0.27200000000000002</v>
      </c>
    </row>
    <row r="840" spans="10:44" ht="18" customHeight="1" x14ac:dyDescent="0.25">
      <c r="J840" s="48" t="e">
        <f t="shared" ca="1" si="126"/>
        <v>#REF!</v>
      </c>
      <c r="K840" s="73" t="e">
        <f t="shared" ca="1" si="127"/>
        <v>#REF!</v>
      </c>
      <c r="Q840" s="26"/>
      <c r="AB840" s="27"/>
      <c r="AE840" s="76" t="s">
        <v>458</v>
      </c>
      <c r="AF840" s="79">
        <v>1.9999999552965164E-2</v>
      </c>
      <c r="AG840" s="76" t="s">
        <v>329</v>
      </c>
      <c r="AH840" s="79">
        <v>0.43000000715255737</v>
      </c>
      <c r="AI840" s="76" t="s">
        <v>380</v>
      </c>
      <c r="AJ840" s="79">
        <v>0.40000000596046448</v>
      </c>
      <c r="AK840" s="76" t="s">
        <v>377</v>
      </c>
      <c r="AL840" s="79">
        <v>0</v>
      </c>
      <c r="AM840" s="80" t="s">
        <v>578</v>
      </c>
      <c r="AN840" s="81">
        <v>0</v>
      </c>
      <c r="AO840" s="76" t="s">
        <v>43</v>
      </c>
      <c r="AP840" s="79">
        <v>0</v>
      </c>
      <c r="AQ840" s="814" t="s">
        <v>1120</v>
      </c>
      <c r="AR840" s="815">
        <v>0.27200000000000002</v>
      </c>
    </row>
    <row r="841" spans="10:44" ht="18" customHeight="1" x14ac:dyDescent="0.25">
      <c r="J841" s="48" t="e">
        <f t="shared" ca="1" si="126"/>
        <v>#REF!</v>
      </c>
      <c r="K841" s="73" t="e">
        <f t="shared" ca="1" si="127"/>
        <v>#REF!</v>
      </c>
      <c r="Q841" s="26"/>
      <c r="AB841" s="27"/>
      <c r="AE841" s="76" t="s">
        <v>41</v>
      </c>
      <c r="AF841" s="79">
        <v>0</v>
      </c>
      <c r="AG841" s="76" t="s">
        <v>322</v>
      </c>
      <c r="AH841" s="79">
        <v>0.11999999731779099</v>
      </c>
      <c r="AI841" s="76" t="s">
        <v>37</v>
      </c>
      <c r="AJ841" s="79">
        <v>0.14000000059604645</v>
      </c>
      <c r="AK841" s="76" t="s">
        <v>465</v>
      </c>
      <c r="AL841" s="79">
        <v>0</v>
      </c>
      <c r="AM841" s="80" t="s">
        <v>424</v>
      </c>
      <c r="AN841" s="81">
        <v>0.17</v>
      </c>
      <c r="AO841" s="76" t="s">
        <v>582</v>
      </c>
      <c r="AP841" s="79">
        <v>0</v>
      </c>
      <c r="AQ841" s="814" t="s">
        <v>30</v>
      </c>
      <c r="AR841" s="815">
        <v>0.255</v>
      </c>
    </row>
    <row r="842" spans="10:44" ht="18" customHeight="1" x14ac:dyDescent="0.25">
      <c r="J842" s="48" t="e">
        <f t="shared" ca="1" si="126"/>
        <v>#REF!</v>
      </c>
      <c r="K842" s="73" t="e">
        <f t="shared" ca="1" si="127"/>
        <v>#REF!</v>
      </c>
      <c r="Q842" s="26"/>
      <c r="AB842" s="27"/>
      <c r="AE842" s="76" t="s">
        <v>292</v>
      </c>
      <c r="AF842" s="79">
        <v>0.27000001072883606</v>
      </c>
      <c r="AG842" s="76" t="s">
        <v>344</v>
      </c>
      <c r="AH842" s="79">
        <v>0</v>
      </c>
      <c r="AI842" s="76" t="s">
        <v>466</v>
      </c>
      <c r="AJ842" s="79">
        <v>0</v>
      </c>
      <c r="AK842" s="76" t="s">
        <v>405</v>
      </c>
      <c r="AL842" s="79">
        <v>0.25999999046325684</v>
      </c>
      <c r="AM842" s="80" t="s">
        <v>579</v>
      </c>
      <c r="AN842" s="81">
        <v>0</v>
      </c>
      <c r="AO842" s="76" t="s">
        <v>1101</v>
      </c>
      <c r="AP842" s="79">
        <v>0.25800000000000001</v>
      </c>
      <c r="AQ842" s="814" t="s">
        <v>1122</v>
      </c>
      <c r="AR842" s="815">
        <v>0.26700000000000002</v>
      </c>
    </row>
    <row r="843" spans="10:44" ht="18" customHeight="1" x14ac:dyDescent="0.25">
      <c r="J843" s="48" t="e">
        <f t="shared" ca="1" si="126"/>
        <v>#REF!</v>
      </c>
      <c r="K843" s="73" t="e">
        <f t="shared" ca="1" si="127"/>
        <v>#REF!</v>
      </c>
      <c r="Q843" s="26"/>
      <c r="AB843" s="27"/>
      <c r="AE843" s="76" t="s">
        <v>293</v>
      </c>
      <c r="AF843" s="79">
        <v>0</v>
      </c>
      <c r="AG843" s="76" t="s">
        <v>290</v>
      </c>
      <c r="AH843" s="79">
        <v>0.31000000238418579</v>
      </c>
      <c r="AI843" s="76" t="s">
        <v>279</v>
      </c>
      <c r="AJ843" s="79">
        <v>0</v>
      </c>
      <c r="AK843" s="76" t="s">
        <v>485</v>
      </c>
      <c r="AL843" s="79">
        <v>0.27000001072883606</v>
      </c>
      <c r="AM843" s="80" t="s">
        <v>580</v>
      </c>
      <c r="AN843" s="81">
        <v>0.21</v>
      </c>
      <c r="AO843" s="76" t="s">
        <v>1102</v>
      </c>
      <c r="AP843" s="79">
        <v>0</v>
      </c>
      <c r="AQ843" s="814" t="s">
        <v>595</v>
      </c>
      <c r="AR843" s="815">
        <v>0.27200000000000002</v>
      </c>
    </row>
    <row r="844" spans="10:44" ht="18" customHeight="1" x14ac:dyDescent="0.25">
      <c r="J844" s="48" t="e">
        <f t="shared" ca="1" si="126"/>
        <v>#REF!</v>
      </c>
      <c r="K844" s="73" t="e">
        <f t="shared" ca="1" si="127"/>
        <v>#REF!</v>
      </c>
      <c r="Q844" s="26"/>
      <c r="AB844" s="27"/>
      <c r="AE844" s="76" t="s">
        <v>294</v>
      </c>
      <c r="AF844" s="79">
        <v>0</v>
      </c>
      <c r="AG844" s="76" t="s">
        <v>323</v>
      </c>
      <c r="AH844" s="79">
        <v>0</v>
      </c>
      <c r="AI844" s="76" t="s">
        <v>280</v>
      </c>
      <c r="AJ844" s="79">
        <v>7.9999998211860657E-2</v>
      </c>
      <c r="AK844" s="76" t="s">
        <v>204</v>
      </c>
      <c r="AL844" s="79">
        <v>0.10000000149011612</v>
      </c>
      <c r="AM844" s="80" t="s">
        <v>581</v>
      </c>
      <c r="AN844" s="81">
        <v>0</v>
      </c>
      <c r="AO844" s="76" t="s">
        <v>1103</v>
      </c>
      <c r="AP844" s="79">
        <v>0.255</v>
      </c>
      <c r="AQ844" s="814" t="s">
        <v>1123</v>
      </c>
      <c r="AR844" s="815">
        <v>0.27200000000000002</v>
      </c>
    </row>
    <row r="845" spans="10:44" ht="18" customHeight="1" x14ac:dyDescent="0.25">
      <c r="J845" s="48" t="e">
        <f t="shared" ca="1" si="126"/>
        <v>#REF!</v>
      </c>
      <c r="K845" s="73" t="e">
        <f t="shared" ca="1" si="127"/>
        <v>#REF!</v>
      </c>
      <c r="Q845" s="26"/>
      <c r="AB845" s="27"/>
      <c r="AE845" s="76" t="s">
        <v>295</v>
      </c>
      <c r="AF845" s="79">
        <v>0</v>
      </c>
      <c r="AG845" s="76" t="s">
        <v>474</v>
      </c>
      <c r="AH845" s="79">
        <v>0.34000000357627869</v>
      </c>
      <c r="AI845" s="76" t="s">
        <v>381</v>
      </c>
      <c r="AJ845" s="79">
        <v>0.40000000596046448</v>
      </c>
      <c r="AK845" s="76" t="s">
        <v>37</v>
      </c>
      <c r="AL845" s="79">
        <v>0.17000000178813934</v>
      </c>
      <c r="AM845" s="80" t="s">
        <v>200</v>
      </c>
      <c r="AN845" s="81">
        <v>0</v>
      </c>
      <c r="AO845" s="76" t="s">
        <v>205</v>
      </c>
      <c r="AP845" s="79">
        <v>0</v>
      </c>
      <c r="AQ845" s="814" t="s">
        <v>1124</v>
      </c>
      <c r="AR845" s="815">
        <v>0</v>
      </c>
    </row>
    <row r="846" spans="10:44" ht="18" customHeight="1" x14ac:dyDescent="0.25">
      <c r="J846" s="48" t="e">
        <f t="shared" ca="1" si="126"/>
        <v>#REF!</v>
      </c>
      <c r="K846" s="73" t="e">
        <f t="shared" ca="1" si="127"/>
        <v>#REF!</v>
      </c>
      <c r="Q846" s="26"/>
      <c r="AB846" s="27"/>
      <c r="AE846" s="76" t="s">
        <v>296</v>
      </c>
      <c r="AF846" s="79">
        <v>0</v>
      </c>
      <c r="AG846" s="76" t="s">
        <v>458</v>
      </c>
      <c r="AH846" s="79">
        <v>0</v>
      </c>
      <c r="AI846" s="76" t="s">
        <v>30</v>
      </c>
      <c r="AJ846" s="79">
        <v>0.2800000011920929</v>
      </c>
      <c r="AK846" s="76" t="s">
        <v>379</v>
      </c>
      <c r="AL846" s="79">
        <v>0</v>
      </c>
      <c r="AM846" s="80" t="s">
        <v>201</v>
      </c>
      <c r="AN846" s="81">
        <v>0</v>
      </c>
      <c r="AO846" s="76" t="s">
        <v>587</v>
      </c>
      <c r="AP846" s="79">
        <v>0</v>
      </c>
      <c r="AQ846" s="814" t="s">
        <v>594</v>
      </c>
      <c r="AR846" s="815">
        <v>0.27</v>
      </c>
    </row>
    <row r="847" spans="10:44" ht="18" customHeight="1" x14ac:dyDescent="0.25">
      <c r="J847" s="48" t="e">
        <f t="shared" ca="1" si="126"/>
        <v>#REF!</v>
      </c>
      <c r="K847" s="73" t="e">
        <f t="shared" ca="1" si="127"/>
        <v>#REF!</v>
      </c>
      <c r="Q847" s="26"/>
      <c r="AB847" s="27"/>
      <c r="AE847" s="76" t="s">
        <v>297</v>
      </c>
      <c r="AF847" s="79">
        <v>0</v>
      </c>
      <c r="AG847" s="76" t="s">
        <v>292</v>
      </c>
      <c r="AH847" s="79">
        <v>0.40000000596046448</v>
      </c>
      <c r="AI847" s="76" t="s">
        <v>461</v>
      </c>
      <c r="AJ847" s="79">
        <v>0</v>
      </c>
      <c r="AK847" s="76" t="s">
        <v>278</v>
      </c>
      <c r="AL847" s="79">
        <v>0.25999999046325684</v>
      </c>
      <c r="AM847" s="80" t="s">
        <v>203</v>
      </c>
      <c r="AN847" s="81">
        <v>0</v>
      </c>
      <c r="AO847" s="76" t="s">
        <v>1104</v>
      </c>
      <c r="AP847" s="79">
        <v>0.25900000000000001</v>
      </c>
      <c r="AQ847" s="814" t="s">
        <v>1512</v>
      </c>
      <c r="AR847" s="815">
        <v>0</v>
      </c>
    </row>
    <row r="848" spans="10:44" ht="18" customHeight="1" x14ac:dyDescent="0.25">
      <c r="J848" s="48" t="e">
        <f t="shared" ca="1" si="126"/>
        <v>#REF!</v>
      </c>
      <c r="K848" s="73" t="e">
        <f t="shared" ca="1" si="127"/>
        <v>#REF!</v>
      </c>
      <c r="Q848" s="26"/>
      <c r="AB848" s="27"/>
      <c r="AE848" s="76" t="s">
        <v>345</v>
      </c>
      <c r="AF848" s="79">
        <v>0.25999999046325684</v>
      </c>
      <c r="AG848" s="76" t="s">
        <v>293</v>
      </c>
      <c r="AH848" s="79">
        <v>0</v>
      </c>
      <c r="AI848" s="76" t="s">
        <v>283</v>
      </c>
      <c r="AJ848" s="79">
        <v>0.36000001430511475</v>
      </c>
      <c r="AK848" s="76" t="s">
        <v>380</v>
      </c>
      <c r="AL848" s="79">
        <v>0.30000001192092896</v>
      </c>
      <c r="AM848" s="80" t="s">
        <v>376</v>
      </c>
      <c r="AN848" s="81">
        <v>0.25</v>
      </c>
      <c r="AO848" s="76" t="s">
        <v>1105</v>
      </c>
      <c r="AP848" s="79">
        <v>0</v>
      </c>
      <c r="AQ848" s="814" t="s">
        <v>1125</v>
      </c>
      <c r="AR848" s="815">
        <v>0.27300000000000002</v>
      </c>
    </row>
    <row r="849" spans="10:44" ht="18" customHeight="1" x14ac:dyDescent="0.25">
      <c r="J849" s="48" t="e">
        <f t="shared" ca="1" si="126"/>
        <v>#REF!</v>
      </c>
      <c r="K849" s="73" t="e">
        <f t="shared" ca="1" si="127"/>
        <v>#REF!</v>
      </c>
      <c r="Q849" s="26"/>
      <c r="AB849" s="27"/>
      <c r="AE849" s="76" t="s">
        <v>298</v>
      </c>
      <c r="AF849" s="79">
        <v>0</v>
      </c>
      <c r="AG849" s="76" t="s">
        <v>294</v>
      </c>
      <c r="AH849" s="79">
        <v>0</v>
      </c>
      <c r="AI849" s="76" t="s">
        <v>382</v>
      </c>
      <c r="AJ849" s="79">
        <v>9.0000003576278687E-2</v>
      </c>
      <c r="AK849" s="76" t="s">
        <v>279</v>
      </c>
      <c r="AL849" s="79">
        <v>0</v>
      </c>
      <c r="AM849" s="80" t="s">
        <v>43</v>
      </c>
      <c r="AN849" s="81">
        <v>0</v>
      </c>
      <c r="AO849" s="76" t="s">
        <v>1106</v>
      </c>
      <c r="AP849" s="79">
        <v>0.219</v>
      </c>
      <c r="AQ849" s="814" t="s">
        <v>1127</v>
      </c>
      <c r="AR849" s="815">
        <v>0.26200000000000001</v>
      </c>
    </row>
    <row r="850" spans="10:44" ht="18" customHeight="1" x14ac:dyDescent="0.25">
      <c r="J850" s="48" t="e">
        <f t="shared" ca="1" si="126"/>
        <v>#REF!</v>
      </c>
      <c r="K850" s="73" t="e">
        <f t="shared" ca="1" si="127"/>
        <v>#REF!</v>
      </c>
      <c r="Q850" s="26"/>
      <c r="AB850" s="27"/>
      <c r="AE850" s="76" t="s">
        <v>210</v>
      </c>
      <c r="AF850" s="79">
        <v>0</v>
      </c>
      <c r="AG850" s="76" t="s">
        <v>324</v>
      </c>
      <c r="AH850" s="79">
        <v>0.40000000596046448</v>
      </c>
      <c r="AI850" s="76" t="s">
        <v>284</v>
      </c>
      <c r="AJ850" s="79">
        <v>0</v>
      </c>
      <c r="AK850" s="76" t="s">
        <v>280</v>
      </c>
      <c r="AL850" s="79">
        <v>0.17000000178813934</v>
      </c>
      <c r="AM850" s="80" t="s">
        <v>339</v>
      </c>
      <c r="AN850" s="81">
        <v>0.2</v>
      </c>
      <c r="AO850" s="76" t="s">
        <v>1107</v>
      </c>
      <c r="AP850" s="79">
        <v>8.9999999999999993E-3</v>
      </c>
      <c r="AQ850" s="814" t="s">
        <v>1128</v>
      </c>
      <c r="AR850" s="815">
        <v>0.27300000000000002</v>
      </c>
    </row>
    <row r="851" spans="10:44" ht="18" customHeight="1" x14ac:dyDescent="0.25">
      <c r="J851" s="48" t="e">
        <f t="shared" ca="1" si="126"/>
        <v>#REF!</v>
      </c>
      <c r="K851" s="73" t="e">
        <f t="shared" ca="1" si="127"/>
        <v>#REF!</v>
      </c>
      <c r="Q851" s="26"/>
      <c r="AB851" s="27"/>
      <c r="AE851" s="76" t="s">
        <v>299</v>
      </c>
      <c r="AF851" s="79">
        <v>0</v>
      </c>
      <c r="AG851" s="76" t="s">
        <v>295</v>
      </c>
      <c r="AH851" s="79">
        <v>0</v>
      </c>
      <c r="AI851" s="76" t="s">
        <v>340</v>
      </c>
      <c r="AJ851" s="79">
        <v>0.34999999403953552</v>
      </c>
      <c r="AK851" s="76" t="s">
        <v>381</v>
      </c>
      <c r="AL851" s="79">
        <v>0.31000000238418579</v>
      </c>
      <c r="AM851" s="80" t="s">
        <v>582</v>
      </c>
      <c r="AN851" s="81">
        <v>0</v>
      </c>
      <c r="AO851" s="76" t="s">
        <v>1108</v>
      </c>
      <c r="AP851" s="79">
        <v>0.05</v>
      </c>
      <c r="AQ851" s="814" t="s">
        <v>596</v>
      </c>
      <c r="AR851" s="815">
        <v>0</v>
      </c>
    </row>
    <row r="852" spans="10:44" ht="18" customHeight="1" x14ac:dyDescent="0.25">
      <c r="J852" s="48" t="e">
        <f t="shared" ca="1" si="126"/>
        <v>#REF!</v>
      </c>
      <c r="K852" s="73" t="e">
        <f t="shared" ca="1" si="127"/>
        <v>#REF!</v>
      </c>
      <c r="Q852" s="26"/>
      <c r="AB852" s="27"/>
      <c r="AE852" s="76" t="s">
        <v>211</v>
      </c>
      <c r="AF852" s="79">
        <v>0</v>
      </c>
      <c r="AG852" s="76" t="s">
        <v>296</v>
      </c>
      <c r="AH852" s="79">
        <v>5.9999998658895493E-2</v>
      </c>
      <c r="AI852" s="76" t="s">
        <v>285</v>
      </c>
      <c r="AJ852" s="79">
        <v>0</v>
      </c>
      <c r="AK852" s="76" t="s">
        <v>30</v>
      </c>
      <c r="AL852" s="79">
        <v>0.20999999344348907</v>
      </c>
      <c r="AM852" s="80" t="s">
        <v>583</v>
      </c>
      <c r="AN852" s="81">
        <v>0</v>
      </c>
      <c r="AO852" s="76" t="s">
        <v>1109</v>
      </c>
      <c r="AP852" s="79">
        <v>0.23699999999999999</v>
      </c>
      <c r="AQ852" s="814" t="s">
        <v>1129</v>
      </c>
      <c r="AR852" s="815">
        <v>0.27300000000000002</v>
      </c>
    </row>
    <row r="853" spans="10:44" ht="18" customHeight="1" x14ac:dyDescent="0.25">
      <c r="J853" s="48" t="e">
        <f t="shared" ca="1" si="126"/>
        <v>#REF!</v>
      </c>
      <c r="K853" s="73" t="e">
        <f t="shared" ca="1" si="127"/>
        <v>#REF!</v>
      </c>
      <c r="Q853" s="26"/>
      <c r="AB853" s="27"/>
      <c r="AE853" s="76" t="s">
        <v>468</v>
      </c>
      <c r="AF853" s="79">
        <v>7.0000000298023224E-2</v>
      </c>
      <c r="AG853" s="76" t="s">
        <v>297</v>
      </c>
      <c r="AH853" s="79">
        <v>0</v>
      </c>
      <c r="AI853" s="76" t="s">
        <v>34</v>
      </c>
      <c r="AJ853" s="79">
        <v>0.25</v>
      </c>
      <c r="AK853" s="76" t="s">
        <v>426</v>
      </c>
      <c r="AL853" s="79">
        <v>0</v>
      </c>
      <c r="AM853" s="80" t="s">
        <v>425</v>
      </c>
      <c r="AN853" s="81">
        <v>0</v>
      </c>
      <c r="AO853" s="76" t="s">
        <v>1110</v>
      </c>
      <c r="AP853" s="79">
        <v>0.11899999999999999</v>
      </c>
      <c r="AQ853" s="814" t="s">
        <v>1130</v>
      </c>
      <c r="AR853" s="815">
        <v>0</v>
      </c>
    </row>
    <row r="854" spans="10:44" ht="18" customHeight="1" x14ac:dyDescent="0.25">
      <c r="J854" s="48" t="e">
        <f t="shared" ca="1" si="126"/>
        <v>#REF!</v>
      </c>
      <c r="K854" s="73" t="e">
        <f t="shared" ca="1" si="127"/>
        <v>#REF!</v>
      </c>
      <c r="Q854" s="26"/>
      <c r="AB854" s="27"/>
      <c r="AE854" s="76" t="s">
        <v>300</v>
      </c>
      <c r="AF854" s="79">
        <v>0</v>
      </c>
      <c r="AG854" s="76" t="s">
        <v>325</v>
      </c>
      <c r="AH854" s="79">
        <v>0</v>
      </c>
      <c r="AI854" s="76" t="s">
        <v>320</v>
      </c>
      <c r="AJ854" s="79">
        <v>0</v>
      </c>
      <c r="AK854" s="76" t="s">
        <v>461</v>
      </c>
      <c r="AL854" s="79">
        <v>0</v>
      </c>
      <c r="AM854" s="80" t="s">
        <v>107</v>
      </c>
      <c r="AN854" s="81">
        <v>0.21</v>
      </c>
      <c r="AO854" s="76" t="s">
        <v>588</v>
      </c>
      <c r="AP854" s="79">
        <v>0</v>
      </c>
      <c r="AQ854" s="814" t="s">
        <v>1131</v>
      </c>
      <c r="AR854" s="815">
        <v>0.191</v>
      </c>
    </row>
    <row r="855" spans="10:44" ht="18" customHeight="1" x14ac:dyDescent="0.25">
      <c r="J855" s="48" t="e">
        <f t="shared" ca="1" si="126"/>
        <v>#REF!</v>
      </c>
      <c r="K855" s="73" t="e">
        <f t="shared" ca="1" si="127"/>
        <v>#REF!</v>
      </c>
      <c r="Q855" s="26"/>
      <c r="AB855" s="27"/>
      <c r="AE855" s="76" t="s">
        <v>212</v>
      </c>
      <c r="AF855" s="79">
        <v>0.30000001192092896</v>
      </c>
      <c r="AG855" s="76" t="s">
        <v>345</v>
      </c>
      <c r="AH855" s="79">
        <v>0.38999998569488525</v>
      </c>
      <c r="AI855" s="76" t="s">
        <v>35</v>
      </c>
      <c r="AJ855" s="79">
        <v>0.40999999642372131</v>
      </c>
      <c r="AK855" s="76" t="s">
        <v>427</v>
      </c>
      <c r="AL855" s="79">
        <v>0.2800000011920929</v>
      </c>
      <c r="AM855" s="80" t="s">
        <v>584</v>
      </c>
      <c r="AN855" s="81">
        <v>0</v>
      </c>
      <c r="AO855" s="76" t="s">
        <v>1111</v>
      </c>
      <c r="AP855" s="79">
        <v>0.25900000000000001</v>
      </c>
      <c r="AQ855" s="814" t="s">
        <v>1132</v>
      </c>
      <c r="AR855" s="815">
        <v>0</v>
      </c>
    </row>
    <row r="856" spans="10:44" ht="18" customHeight="1" x14ac:dyDescent="0.25">
      <c r="J856" s="48" t="e">
        <f t="shared" ca="1" si="126"/>
        <v>#REF!</v>
      </c>
      <c r="K856" s="73" t="e">
        <f t="shared" ca="1" si="127"/>
        <v>#REF!</v>
      </c>
      <c r="Q856" s="26"/>
      <c r="AB856" s="27"/>
      <c r="AE856" s="76" t="s">
        <v>44</v>
      </c>
      <c r="AF856" s="79">
        <v>0</v>
      </c>
      <c r="AG856" s="76" t="s">
        <v>346</v>
      </c>
      <c r="AH856" s="79">
        <v>0</v>
      </c>
      <c r="AI856" s="76" t="s">
        <v>286</v>
      </c>
      <c r="AJ856" s="79">
        <v>0</v>
      </c>
      <c r="AK856" s="76" t="s">
        <v>382</v>
      </c>
      <c r="AL856" s="79">
        <v>0</v>
      </c>
      <c r="AM856" s="80" t="s">
        <v>585</v>
      </c>
      <c r="AN856" s="81">
        <v>0.03</v>
      </c>
      <c r="AO856" s="76" t="s">
        <v>1112</v>
      </c>
      <c r="AP856" s="79">
        <v>0</v>
      </c>
      <c r="AQ856" s="814" t="s">
        <v>1513</v>
      </c>
      <c r="AR856" s="815">
        <v>2.3E-2</v>
      </c>
    </row>
    <row r="857" spans="10:44" ht="18" customHeight="1" x14ac:dyDescent="0.25">
      <c r="J857" s="48" t="e">
        <f t="shared" ca="1" si="126"/>
        <v>#REF!</v>
      </c>
      <c r="K857" s="73" t="e">
        <f t="shared" ca="1" si="127"/>
        <v>#REF!</v>
      </c>
      <c r="Q857" s="26"/>
      <c r="AB857" s="27"/>
      <c r="AE857" s="76" t="s">
        <v>213</v>
      </c>
      <c r="AF857" s="79">
        <v>0</v>
      </c>
      <c r="AG857" s="76" t="s">
        <v>210</v>
      </c>
      <c r="AH857" s="79">
        <v>0</v>
      </c>
      <c r="AI857" s="76" t="s">
        <v>39</v>
      </c>
      <c r="AJ857" s="79">
        <v>0</v>
      </c>
      <c r="AK857" s="76" t="s">
        <v>446</v>
      </c>
      <c r="AL857" s="79">
        <v>0.31000000238418579</v>
      </c>
      <c r="AM857" s="80" t="s">
        <v>485</v>
      </c>
      <c r="AN857" s="81">
        <v>0</v>
      </c>
      <c r="AO857" s="76" t="s">
        <v>1113</v>
      </c>
      <c r="AP857" s="79">
        <v>0</v>
      </c>
      <c r="AQ857" s="814" t="s">
        <v>429</v>
      </c>
      <c r="AR857" s="815">
        <v>0.24099999999999999</v>
      </c>
    </row>
    <row r="858" spans="10:44" ht="18" customHeight="1" x14ac:dyDescent="0.25">
      <c r="J858" s="48" t="e">
        <f t="shared" ca="1" si="126"/>
        <v>#REF!</v>
      </c>
      <c r="K858" s="73" t="e">
        <f t="shared" ca="1" si="127"/>
        <v>#REF!</v>
      </c>
      <c r="Q858" s="26"/>
      <c r="AB858" s="27"/>
      <c r="AE858" s="76" t="s">
        <v>301</v>
      </c>
      <c r="AF858" s="79">
        <v>0.31000000238418579</v>
      </c>
      <c r="AG858" s="76" t="s">
        <v>347</v>
      </c>
      <c r="AH858" s="79">
        <v>0</v>
      </c>
      <c r="AI858" s="76" t="s">
        <v>383</v>
      </c>
      <c r="AJ858" s="79">
        <v>0</v>
      </c>
      <c r="AK858" s="76" t="s">
        <v>284</v>
      </c>
      <c r="AL858" s="79">
        <v>0</v>
      </c>
      <c r="AM858" s="80" t="s">
        <v>586</v>
      </c>
      <c r="AN858" s="81">
        <v>0</v>
      </c>
      <c r="AO858" s="76" t="s">
        <v>1114</v>
      </c>
      <c r="AP858" s="79">
        <v>0.25800000000000001</v>
      </c>
      <c r="AQ858" s="814" t="s">
        <v>981</v>
      </c>
      <c r="AR858" s="815">
        <v>0.05</v>
      </c>
    </row>
    <row r="859" spans="10:44" ht="18" customHeight="1" x14ac:dyDescent="0.25">
      <c r="J859" s="48" t="e">
        <f t="shared" ca="1" si="126"/>
        <v>#REF!</v>
      </c>
      <c r="K859" s="73" t="e">
        <f t="shared" ca="1" si="127"/>
        <v>#REF!</v>
      </c>
      <c r="Q859" s="26"/>
      <c r="AB859" s="27"/>
      <c r="AE859" s="76" t="s">
        <v>214</v>
      </c>
      <c r="AF859" s="79">
        <v>0</v>
      </c>
      <c r="AG859" s="76" t="s">
        <v>211</v>
      </c>
      <c r="AH859" s="79">
        <v>0</v>
      </c>
      <c r="AI859" s="76" t="s">
        <v>40</v>
      </c>
      <c r="AJ859" s="79">
        <v>0</v>
      </c>
      <c r="AK859" s="76" t="s">
        <v>428</v>
      </c>
      <c r="AL859" s="79">
        <v>0</v>
      </c>
      <c r="AM859" s="80" t="s">
        <v>108</v>
      </c>
      <c r="AN859" s="81">
        <v>0.26</v>
      </c>
      <c r="AO859" s="76" t="s">
        <v>1115</v>
      </c>
      <c r="AP859" s="79">
        <v>0.25800000000000001</v>
      </c>
      <c r="AQ859" s="814" t="s">
        <v>109</v>
      </c>
      <c r="AR859" s="815">
        <v>0</v>
      </c>
    </row>
    <row r="860" spans="10:44" ht="18" customHeight="1" x14ac:dyDescent="0.25">
      <c r="J860" s="48" t="e">
        <f t="shared" ca="1" si="126"/>
        <v>#REF!</v>
      </c>
      <c r="K860" s="73" t="e">
        <f t="shared" ca="1" si="127"/>
        <v>#REF!</v>
      </c>
      <c r="Q860" s="26"/>
      <c r="AB860" s="27"/>
      <c r="AE860" s="76" t="s">
        <v>215</v>
      </c>
      <c r="AF860" s="79">
        <v>0</v>
      </c>
      <c r="AG860" s="76" t="s">
        <v>212</v>
      </c>
      <c r="AH860" s="79">
        <v>0.31999999284744263</v>
      </c>
      <c r="AI860" s="76" t="s">
        <v>288</v>
      </c>
      <c r="AJ860" s="79">
        <v>0</v>
      </c>
      <c r="AK860" s="76" t="s">
        <v>340</v>
      </c>
      <c r="AL860" s="79">
        <v>0.27000001072883606</v>
      </c>
      <c r="AM860" s="80" t="s">
        <v>204</v>
      </c>
      <c r="AN860" s="81">
        <v>0</v>
      </c>
      <c r="AO860" s="76" t="s">
        <v>1116</v>
      </c>
      <c r="AP860" s="79">
        <v>0.255</v>
      </c>
      <c r="AQ860" s="814" t="s">
        <v>1133</v>
      </c>
      <c r="AR860" s="815">
        <v>0</v>
      </c>
    </row>
    <row r="861" spans="10:44" ht="18" customHeight="1" x14ac:dyDescent="0.25">
      <c r="J861" s="48" t="e">
        <f t="shared" ca="1" si="126"/>
        <v>#REF!</v>
      </c>
      <c r="K861" s="73" t="e">
        <f t="shared" ca="1" si="127"/>
        <v>#REF!</v>
      </c>
      <c r="Q861" s="26"/>
      <c r="AB861" s="27"/>
      <c r="AE861" s="76" t="s">
        <v>178</v>
      </c>
      <c r="AF861" s="79">
        <v>0</v>
      </c>
      <c r="AG861" s="76" t="s">
        <v>44</v>
      </c>
      <c r="AH861" s="79">
        <v>0</v>
      </c>
      <c r="AI861" s="76" t="s">
        <v>464</v>
      </c>
      <c r="AJ861" s="79">
        <v>0</v>
      </c>
      <c r="AK861" s="76" t="s">
        <v>285</v>
      </c>
      <c r="AL861" s="79">
        <v>0</v>
      </c>
      <c r="AM861" s="80" t="s">
        <v>205</v>
      </c>
      <c r="AN861" s="81">
        <v>0</v>
      </c>
      <c r="AO861" s="76" t="s">
        <v>380</v>
      </c>
      <c r="AP861" s="79">
        <v>0.22500000000000001</v>
      </c>
      <c r="AQ861" s="814" t="s">
        <v>1134</v>
      </c>
      <c r="AR861" s="815">
        <v>0</v>
      </c>
    </row>
    <row r="862" spans="10:44" ht="18" customHeight="1" x14ac:dyDescent="0.25">
      <c r="J862" s="48" t="e">
        <f t="shared" ca="1" si="126"/>
        <v>#REF!</v>
      </c>
      <c r="K862" s="73" t="e">
        <f t="shared" ca="1" si="127"/>
        <v>#REF!</v>
      </c>
      <c r="Q862" s="26"/>
      <c r="AB862" s="27"/>
      <c r="AE862" s="76" t="s">
        <v>302</v>
      </c>
      <c r="AF862" s="79">
        <v>0</v>
      </c>
      <c r="AG862" s="76" t="s">
        <v>348</v>
      </c>
      <c r="AH862" s="79">
        <v>0</v>
      </c>
      <c r="AI862" s="76" t="s">
        <v>109</v>
      </c>
      <c r="AJ862" s="79">
        <v>0</v>
      </c>
      <c r="AK862" s="76" t="s">
        <v>34</v>
      </c>
      <c r="AL862" s="79">
        <v>0.20999999344348907</v>
      </c>
      <c r="AM862" s="80" t="s">
        <v>587</v>
      </c>
      <c r="AN862" s="81">
        <v>0</v>
      </c>
      <c r="AO862" s="76" t="s">
        <v>1117</v>
      </c>
      <c r="AP862" s="79">
        <v>0</v>
      </c>
      <c r="AQ862" s="814" t="s">
        <v>599</v>
      </c>
      <c r="AR862" s="815">
        <v>0</v>
      </c>
    </row>
    <row r="863" spans="10:44" ht="18" customHeight="1" x14ac:dyDescent="0.25">
      <c r="J863" s="48" t="e">
        <f t="shared" ca="1" si="126"/>
        <v>#REF!</v>
      </c>
      <c r="K863" s="73" t="e">
        <f t="shared" ca="1" si="127"/>
        <v>#REF!</v>
      </c>
      <c r="Q863" s="26"/>
      <c r="AB863" s="27"/>
      <c r="AE863" s="76" t="s">
        <v>303</v>
      </c>
      <c r="AF863" s="79">
        <v>0</v>
      </c>
      <c r="AG863" s="76" t="s">
        <v>213</v>
      </c>
      <c r="AH863" s="79">
        <v>0</v>
      </c>
      <c r="AI863" s="76" t="s">
        <v>384</v>
      </c>
      <c r="AJ863" s="79">
        <v>0.40999999642372131</v>
      </c>
      <c r="AK863" s="76" t="s">
        <v>286</v>
      </c>
      <c r="AL863" s="79">
        <v>0</v>
      </c>
      <c r="AM863" s="80" t="s">
        <v>277</v>
      </c>
      <c r="AN863" s="81">
        <v>0.22</v>
      </c>
      <c r="AO863" s="76" t="s">
        <v>1118</v>
      </c>
      <c r="AP863" s="79">
        <v>0</v>
      </c>
      <c r="AQ863" s="814" t="s">
        <v>982</v>
      </c>
      <c r="AR863" s="815">
        <v>0.27300000000000002</v>
      </c>
    </row>
    <row r="864" spans="10:44" ht="18" customHeight="1" x14ac:dyDescent="0.25">
      <c r="J864" s="48" t="e">
        <f t="shared" ca="1" si="126"/>
        <v>#REF!</v>
      </c>
      <c r="K864" s="73" t="e">
        <f t="shared" ca="1" si="127"/>
        <v>#REF!</v>
      </c>
      <c r="Q864" s="26"/>
      <c r="AB864" s="27"/>
      <c r="AE864" s="76" t="s">
        <v>179</v>
      </c>
      <c r="AF864" s="79">
        <v>0</v>
      </c>
      <c r="AG864" s="76" t="s">
        <v>349</v>
      </c>
      <c r="AH864" s="79">
        <v>0.38999998569488525</v>
      </c>
      <c r="AI864" s="76" t="s">
        <v>385</v>
      </c>
      <c r="AJ864" s="79">
        <v>0</v>
      </c>
      <c r="AK864" s="76" t="s">
        <v>39</v>
      </c>
      <c r="AL864" s="79">
        <v>0</v>
      </c>
      <c r="AM864" s="80" t="s">
        <v>377</v>
      </c>
      <c r="AN864" s="81">
        <v>0</v>
      </c>
      <c r="AO864" s="76" t="s">
        <v>1119</v>
      </c>
      <c r="AP864" s="79">
        <v>0</v>
      </c>
      <c r="AQ864" s="814" t="s">
        <v>289</v>
      </c>
      <c r="AR864" s="815">
        <v>0.27300000000000002</v>
      </c>
    </row>
    <row r="865" spans="10:44" ht="18" customHeight="1" x14ac:dyDescent="0.25">
      <c r="J865" s="48" t="e">
        <f t="shared" ca="1" si="126"/>
        <v>#REF!</v>
      </c>
      <c r="K865" s="73" t="e">
        <f t="shared" ca="1" si="127"/>
        <v>#REF!</v>
      </c>
      <c r="Q865" s="26"/>
      <c r="AB865" s="27"/>
      <c r="AE865" s="76" t="s">
        <v>304</v>
      </c>
      <c r="AF865" s="79">
        <v>0.2800000011920929</v>
      </c>
      <c r="AG865" s="76" t="s">
        <v>214</v>
      </c>
      <c r="AH865" s="79">
        <v>0</v>
      </c>
      <c r="AI865" s="76" t="s">
        <v>475</v>
      </c>
      <c r="AJ865" s="79">
        <v>0</v>
      </c>
      <c r="AK865" s="76" t="s">
        <v>383</v>
      </c>
      <c r="AL865" s="79">
        <v>0</v>
      </c>
      <c r="AM865" s="80" t="s">
        <v>405</v>
      </c>
      <c r="AN865" s="81">
        <v>0.25</v>
      </c>
      <c r="AO865" s="76" t="s">
        <v>280</v>
      </c>
      <c r="AP865" s="79">
        <v>0.25900000000000001</v>
      </c>
      <c r="AQ865" s="814" t="s">
        <v>1136</v>
      </c>
      <c r="AR865" s="815">
        <v>0</v>
      </c>
    </row>
    <row r="866" spans="10:44" ht="18" customHeight="1" x14ac:dyDescent="0.25">
      <c r="J866" s="48" t="e">
        <f t="shared" ca="1" si="126"/>
        <v>#REF!</v>
      </c>
      <c r="K866" s="73" t="e">
        <f t="shared" ca="1" si="127"/>
        <v>#REF!</v>
      </c>
      <c r="Q866" s="26"/>
      <c r="AB866" s="27"/>
      <c r="AE866" s="76" t="s">
        <v>305</v>
      </c>
      <c r="AF866" s="79">
        <v>0.25999999046325684</v>
      </c>
      <c r="AG866" s="76" t="s">
        <v>215</v>
      </c>
      <c r="AH866" s="79">
        <v>0</v>
      </c>
      <c r="AI866" s="76" t="s">
        <v>110</v>
      </c>
      <c r="AJ866" s="79">
        <v>0</v>
      </c>
      <c r="AK866" s="76" t="s">
        <v>40</v>
      </c>
      <c r="AL866" s="79">
        <v>0</v>
      </c>
      <c r="AM866" s="80" t="s">
        <v>588</v>
      </c>
      <c r="AN866" s="81">
        <v>0</v>
      </c>
      <c r="AO866" s="76" t="s">
        <v>590</v>
      </c>
      <c r="AP866" s="79">
        <v>0</v>
      </c>
      <c r="AQ866" s="814" t="s">
        <v>1138</v>
      </c>
      <c r="AR866" s="815">
        <v>0</v>
      </c>
    </row>
    <row r="867" spans="10:44" ht="18" customHeight="1" x14ac:dyDescent="0.25">
      <c r="J867" s="48" t="e">
        <f t="shared" ca="1" si="126"/>
        <v>#REF!</v>
      </c>
      <c r="K867" s="73" t="e">
        <f t="shared" ca="1" si="127"/>
        <v>#REF!</v>
      </c>
      <c r="Q867" s="26"/>
      <c r="AB867" s="27"/>
      <c r="AE867" s="76" t="s">
        <v>216</v>
      </c>
      <c r="AF867" s="79">
        <v>0</v>
      </c>
      <c r="AG867" s="76" t="s">
        <v>178</v>
      </c>
      <c r="AH867" s="79">
        <v>0</v>
      </c>
      <c r="AI867" s="76" t="s">
        <v>42</v>
      </c>
      <c r="AJ867" s="79">
        <v>0</v>
      </c>
      <c r="AK867" s="76" t="s">
        <v>288</v>
      </c>
      <c r="AL867" s="79">
        <v>0</v>
      </c>
      <c r="AM867" s="80" t="s">
        <v>206</v>
      </c>
      <c r="AN867" s="81">
        <v>0.23</v>
      </c>
      <c r="AO867" s="76" t="s">
        <v>1120</v>
      </c>
      <c r="AP867" s="79">
        <v>0.251</v>
      </c>
      <c r="AQ867" s="814" t="s">
        <v>176</v>
      </c>
      <c r="AR867" s="815">
        <v>0.27</v>
      </c>
    </row>
    <row r="868" spans="10:44" ht="18" customHeight="1" x14ac:dyDescent="0.25">
      <c r="J868" s="48" t="e">
        <f t="shared" ca="1" si="126"/>
        <v>#REF!</v>
      </c>
      <c r="K868" s="73" t="e">
        <f t="shared" ca="1" si="127"/>
        <v>#REF!</v>
      </c>
      <c r="Q868" s="26"/>
      <c r="AB868" s="27"/>
      <c r="AE868" s="76" t="s">
        <v>306</v>
      </c>
      <c r="AF868" s="79">
        <v>0</v>
      </c>
      <c r="AG868" s="76" t="s">
        <v>302</v>
      </c>
      <c r="AH868" s="79">
        <v>0</v>
      </c>
      <c r="AI868" s="76" t="s">
        <v>176</v>
      </c>
      <c r="AJ868" s="79">
        <v>0.27000001072883606</v>
      </c>
      <c r="AK868" s="76" t="s">
        <v>429</v>
      </c>
      <c r="AL868" s="79">
        <v>0.2199999988079071</v>
      </c>
      <c r="AM868" s="80" t="s">
        <v>278</v>
      </c>
      <c r="AN868" s="81">
        <v>0.2</v>
      </c>
      <c r="AO868" s="76" t="s">
        <v>30</v>
      </c>
      <c r="AP868" s="79">
        <v>0.215</v>
      </c>
      <c r="AQ868" s="814" t="s">
        <v>1514</v>
      </c>
      <c r="AR868" s="815">
        <v>0.27300000000000002</v>
      </c>
    </row>
    <row r="869" spans="10:44" ht="18" customHeight="1" x14ac:dyDescent="0.25">
      <c r="J869" s="48" t="e">
        <f t="shared" ca="1" si="126"/>
        <v>#REF!</v>
      </c>
      <c r="K869" s="73" t="e">
        <f t="shared" ca="1" si="127"/>
        <v>#REF!</v>
      </c>
      <c r="Q869" s="26"/>
      <c r="AB869" s="27"/>
      <c r="AE869" s="76" t="s">
        <v>45</v>
      </c>
      <c r="AF869" s="79">
        <v>0</v>
      </c>
      <c r="AG869" s="76" t="s">
        <v>179</v>
      </c>
      <c r="AH869" s="79">
        <v>0</v>
      </c>
      <c r="AI869" s="76" t="s">
        <v>386</v>
      </c>
      <c r="AJ869" s="79">
        <v>0</v>
      </c>
      <c r="AK869" s="76" t="s">
        <v>464</v>
      </c>
      <c r="AL869" s="79">
        <v>0</v>
      </c>
      <c r="AM869" s="80" t="s">
        <v>380</v>
      </c>
      <c r="AN869" s="81">
        <v>0.24</v>
      </c>
      <c r="AO869" s="76" t="s">
        <v>1121</v>
      </c>
      <c r="AP869" s="79">
        <v>0</v>
      </c>
      <c r="AQ869" s="814" t="s">
        <v>387</v>
      </c>
      <c r="AR869" s="815">
        <v>0</v>
      </c>
    </row>
    <row r="870" spans="10:44" ht="18" customHeight="1" x14ac:dyDescent="0.25">
      <c r="J870" s="48" t="e">
        <f t="shared" ca="1" si="126"/>
        <v>#REF!</v>
      </c>
      <c r="K870" s="73" t="e">
        <f t="shared" ca="1" si="127"/>
        <v>#REF!</v>
      </c>
      <c r="Q870" s="26"/>
      <c r="AB870" s="27"/>
      <c r="AE870" s="82" t="s">
        <v>91</v>
      </c>
      <c r="AF870" s="79">
        <v>0.36</v>
      </c>
      <c r="AG870" s="76" t="s">
        <v>304</v>
      </c>
      <c r="AH870" s="79">
        <v>0.37000000476837158</v>
      </c>
      <c r="AI870" s="76" t="s">
        <v>387</v>
      </c>
      <c r="AJ870" s="79">
        <v>0</v>
      </c>
      <c r="AK870" s="76" t="s">
        <v>109</v>
      </c>
      <c r="AL870" s="79">
        <v>0</v>
      </c>
      <c r="AM870" s="80" t="s">
        <v>589</v>
      </c>
      <c r="AN870" s="81">
        <v>0.2</v>
      </c>
      <c r="AO870" s="76" t="s">
        <v>1122</v>
      </c>
      <c r="AP870" s="79">
        <v>0</v>
      </c>
      <c r="AQ870" s="814" t="s">
        <v>1141</v>
      </c>
      <c r="AR870" s="815">
        <v>0.246</v>
      </c>
    </row>
    <row r="871" spans="10:44" ht="18" customHeight="1" x14ac:dyDescent="0.25">
      <c r="J871" s="48" t="e">
        <f t="shared" ca="1" si="126"/>
        <v>#REF!</v>
      </c>
      <c r="K871" s="73" t="e">
        <f t="shared" ca="1" si="127"/>
        <v>#REF!</v>
      </c>
      <c r="Q871" s="26"/>
      <c r="AB871" s="27"/>
      <c r="AE871" s="82" t="s">
        <v>0</v>
      </c>
      <c r="AF871" s="79">
        <v>0.36</v>
      </c>
      <c r="AG871" s="76" t="s">
        <v>326</v>
      </c>
      <c r="AH871" s="79">
        <v>0.31999999284744263</v>
      </c>
      <c r="AI871" s="76" t="s">
        <v>388</v>
      </c>
      <c r="AJ871" s="79">
        <v>0.40999999642372131</v>
      </c>
      <c r="AK871" s="76" t="s">
        <v>384</v>
      </c>
      <c r="AL871" s="79">
        <v>0.31000000238418579</v>
      </c>
      <c r="AM871" s="80" t="s">
        <v>466</v>
      </c>
      <c r="AN871" s="81">
        <v>0</v>
      </c>
      <c r="AO871" s="76" t="s">
        <v>595</v>
      </c>
      <c r="AP871" s="79">
        <v>0.24099999999999999</v>
      </c>
      <c r="AQ871" s="814" t="s">
        <v>1142</v>
      </c>
      <c r="AR871" s="815">
        <v>0.27</v>
      </c>
    </row>
    <row r="872" spans="10:44" ht="18" customHeight="1" x14ac:dyDescent="0.25">
      <c r="J872" s="48" t="e">
        <f t="shared" ca="1" si="126"/>
        <v>#REF!</v>
      </c>
      <c r="K872" s="73" t="e">
        <f t="shared" ca="1" si="127"/>
        <v>#REF!</v>
      </c>
      <c r="Q872" s="26"/>
      <c r="AB872" s="27"/>
      <c r="AF872" s="27"/>
      <c r="AG872" s="76" t="s">
        <v>216</v>
      </c>
      <c r="AH872" s="79">
        <v>0</v>
      </c>
      <c r="AI872" s="76" t="s">
        <v>321</v>
      </c>
      <c r="AJ872" s="79">
        <v>0.31000000238418579</v>
      </c>
      <c r="AK872" s="76" t="s">
        <v>385</v>
      </c>
      <c r="AL872" s="79">
        <v>0</v>
      </c>
      <c r="AM872" s="80" t="s">
        <v>279</v>
      </c>
      <c r="AN872" s="81">
        <v>0</v>
      </c>
      <c r="AO872" s="76" t="s">
        <v>1123</v>
      </c>
      <c r="AP872" s="79">
        <v>0.25900000000000001</v>
      </c>
      <c r="AQ872" s="814" t="s">
        <v>1498</v>
      </c>
      <c r="AR872" s="815">
        <v>0.26600000000000001</v>
      </c>
    </row>
    <row r="873" spans="10:44" ht="18" customHeight="1" x14ac:dyDescent="0.25">
      <c r="J873" s="48" t="e">
        <f t="shared" ca="1" si="126"/>
        <v>#REF!</v>
      </c>
      <c r="K873" s="73" t="e">
        <f t="shared" ca="1" si="127"/>
        <v>#REF!</v>
      </c>
      <c r="Q873" s="26"/>
      <c r="AB873" s="27"/>
      <c r="AF873" s="27"/>
      <c r="AG873" s="76" t="s">
        <v>306</v>
      </c>
      <c r="AH873" s="79">
        <v>0.18000000715255737</v>
      </c>
      <c r="AI873" s="76" t="s">
        <v>342</v>
      </c>
      <c r="AJ873" s="79">
        <v>0.31000000238418579</v>
      </c>
      <c r="AK873" s="76" t="s">
        <v>475</v>
      </c>
      <c r="AL873" s="79">
        <v>0</v>
      </c>
      <c r="AM873" s="80" t="s">
        <v>280</v>
      </c>
      <c r="AN873" s="81">
        <v>0.18</v>
      </c>
      <c r="AO873" s="76" t="s">
        <v>1124</v>
      </c>
      <c r="AP873" s="79">
        <v>0</v>
      </c>
      <c r="AQ873" s="814" t="s">
        <v>986</v>
      </c>
      <c r="AR873" s="815">
        <v>0.27300000000000002</v>
      </c>
    </row>
    <row r="874" spans="10:44" ht="18" customHeight="1" x14ac:dyDescent="0.25">
      <c r="J874" s="48" t="e">
        <f t="shared" ca="1" si="126"/>
        <v>#REF!</v>
      </c>
      <c r="K874" s="73" t="e">
        <f t="shared" ca="1" si="127"/>
        <v>#REF!</v>
      </c>
      <c r="Q874" s="26"/>
      <c r="AB874" s="27"/>
      <c r="AF874" s="27"/>
      <c r="AG874" s="82" t="s">
        <v>91</v>
      </c>
      <c r="AH874" s="79">
        <v>0.43</v>
      </c>
      <c r="AI874" s="76" t="s">
        <v>476</v>
      </c>
      <c r="AJ874" s="79">
        <v>0.40999999642372131</v>
      </c>
      <c r="AK874" s="76" t="s">
        <v>110</v>
      </c>
      <c r="AL874" s="79">
        <v>0</v>
      </c>
      <c r="AM874" s="80" t="s">
        <v>590</v>
      </c>
      <c r="AN874" s="81">
        <v>0</v>
      </c>
      <c r="AO874" s="76" t="s">
        <v>594</v>
      </c>
      <c r="AP874" s="79">
        <v>0</v>
      </c>
      <c r="AQ874" s="814" t="s">
        <v>447</v>
      </c>
      <c r="AR874" s="815">
        <v>0.251</v>
      </c>
    </row>
    <row r="875" spans="10:44" ht="18" customHeight="1" x14ac:dyDescent="0.25">
      <c r="J875" s="48" t="e">
        <f t="shared" ca="1" si="126"/>
        <v>#REF!</v>
      </c>
      <c r="K875" s="73" t="e">
        <f t="shared" ca="1" si="127"/>
        <v>#REF!</v>
      </c>
      <c r="Q875" s="26"/>
      <c r="AB875" s="27"/>
      <c r="AF875" s="27"/>
      <c r="AG875" s="82" t="s">
        <v>0</v>
      </c>
      <c r="AH875" s="79">
        <v>0.43</v>
      </c>
      <c r="AI875" s="76" t="s">
        <v>207</v>
      </c>
      <c r="AJ875" s="79">
        <v>0</v>
      </c>
      <c r="AK875" s="76" t="s">
        <v>42</v>
      </c>
      <c r="AL875" s="79">
        <v>0</v>
      </c>
      <c r="AM875" s="80" t="s">
        <v>381</v>
      </c>
      <c r="AN875" s="81">
        <v>0.25</v>
      </c>
      <c r="AO875" s="76" t="s">
        <v>1125</v>
      </c>
      <c r="AP875" s="79">
        <v>0.25600000000000001</v>
      </c>
      <c r="AQ875" s="814" t="s">
        <v>1143</v>
      </c>
      <c r="AR875" s="815">
        <v>0.26900000000000002</v>
      </c>
    </row>
    <row r="876" spans="10:44" ht="18" customHeight="1" x14ac:dyDescent="0.25">
      <c r="J876" s="48" t="e">
        <f t="shared" ca="1" si="126"/>
        <v>#REF!</v>
      </c>
      <c r="K876" s="73" t="e">
        <f t="shared" ca="1" si="127"/>
        <v>#REF!</v>
      </c>
      <c r="Q876" s="26"/>
      <c r="AB876" s="27"/>
      <c r="AF876" s="27"/>
      <c r="AH876" s="27"/>
      <c r="AI876" s="76" t="s">
        <v>477</v>
      </c>
      <c r="AJ876" s="79">
        <v>0.40999999642372131</v>
      </c>
      <c r="AK876" s="76" t="s">
        <v>486</v>
      </c>
      <c r="AL876" s="79">
        <v>0</v>
      </c>
      <c r="AM876" s="80" t="s">
        <v>30</v>
      </c>
      <c r="AN876" s="81">
        <v>0.16</v>
      </c>
      <c r="AO876" s="76" t="s">
        <v>1126</v>
      </c>
      <c r="AP876" s="79">
        <v>0</v>
      </c>
      <c r="AQ876" s="814" t="s">
        <v>1144</v>
      </c>
      <c r="AR876" s="815">
        <v>0.26700000000000002</v>
      </c>
    </row>
    <row r="877" spans="10:44" ht="18" customHeight="1" x14ac:dyDescent="0.25">
      <c r="J877" s="48" t="e">
        <f t="shared" ca="1" si="126"/>
        <v>#REF!</v>
      </c>
      <c r="K877" s="73" t="e">
        <f t="shared" ca="1" si="127"/>
        <v>#REF!</v>
      </c>
      <c r="Q877" s="26"/>
      <c r="AB877" s="27"/>
      <c r="AF877" s="27"/>
      <c r="AH877" s="27"/>
      <c r="AI877" s="76" t="s">
        <v>329</v>
      </c>
      <c r="AJ877" s="79">
        <v>0.40999999642372131</v>
      </c>
      <c r="AK877" s="76" t="s">
        <v>176</v>
      </c>
      <c r="AL877" s="79">
        <v>0.20000000298023224</v>
      </c>
      <c r="AM877" s="80" t="s">
        <v>591</v>
      </c>
      <c r="AN877" s="81">
        <v>0</v>
      </c>
      <c r="AO877" s="76" t="s">
        <v>1127</v>
      </c>
      <c r="AP877" s="79">
        <v>0.254</v>
      </c>
      <c r="AQ877" s="814" t="s">
        <v>431</v>
      </c>
      <c r="AR877" s="815">
        <v>0</v>
      </c>
    </row>
    <row r="878" spans="10:44" ht="18" customHeight="1" x14ac:dyDescent="0.25">
      <c r="J878" s="48" t="e">
        <f t="shared" ca="1" si="126"/>
        <v>#REF!</v>
      </c>
      <c r="K878" s="73" t="e">
        <f t="shared" ca="1" si="127"/>
        <v>#REF!</v>
      </c>
      <c r="Q878" s="26"/>
      <c r="AB878" s="27"/>
      <c r="AF878" s="27"/>
      <c r="AH878" s="27"/>
      <c r="AI878" s="76" t="s">
        <v>322</v>
      </c>
      <c r="AJ878" s="79">
        <v>9.9999997764825821E-3</v>
      </c>
      <c r="AK878" s="76" t="s">
        <v>386</v>
      </c>
      <c r="AL878" s="79">
        <v>0</v>
      </c>
      <c r="AM878" s="80" t="s">
        <v>592</v>
      </c>
      <c r="AN878" s="81">
        <v>0</v>
      </c>
      <c r="AO878" s="76" t="s">
        <v>1128</v>
      </c>
      <c r="AP878" s="79">
        <v>0.25900000000000001</v>
      </c>
      <c r="AQ878" s="814" t="s">
        <v>432</v>
      </c>
      <c r="AR878" s="815">
        <v>0</v>
      </c>
    </row>
    <row r="879" spans="10:44" ht="18" customHeight="1" x14ac:dyDescent="0.25">
      <c r="J879" s="48" t="e">
        <f t="shared" ca="1" si="126"/>
        <v>#REF!</v>
      </c>
      <c r="K879" s="73" t="e">
        <f t="shared" ca="1" si="127"/>
        <v>#REF!</v>
      </c>
      <c r="Q879" s="26"/>
      <c r="AB879" s="27"/>
      <c r="AF879" s="27"/>
      <c r="AH879" s="27"/>
      <c r="AI879" s="76" t="s">
        <v>389</v>
      </c>
      <c r="AJ879" s="79">
        <v>0</v>
      </c>
      <c r="AK879" s="76" t="s">
        <v>387</v>
      </c>
      <c r="AL879" s="79">
        <v>0</v>
      </c>
      <c r="AM879" s="80" t="s">
        <v>461</v>
      </c>
      <c r="AN879" s="81">
        <v>0</v>
      </c>
      <c r="AO879" s="76" t="s">
        <v>1129</v>
      </c>
      <c r="AP879" s="79">
        <v>0</v>
      </c>
      <c r="AQ879" s="814" t="s">
        <v>1146</v>
      </c>
      <c r="AR879" s="815">
        <v>0</v>
      </c>
    </row>
    <row r="880" spans="10:44" ht="18" customHeight="1" x14ac:dyDescent="0.25">
      <c r="J880" s="48" t="e">
        <f t="shared" ref="J880:J943" ca="1" si="128">INDIRECT("_Com"&amp;$D$8)</f>
        <v>#REF!</v>
      </c>
      <c r="K880" s="73" t="e">
        <f t="shared" ref="K880:K943" ca="1" si="129">INDIRECT("_Mix"&amp;$D$8)</f>
        <v>#REF!</v>
      </c>
      <c r="Q880" s="26"/>
      <c r="AB880" s="27"/>
      <c r="AF880" s="27"/>
      <c r="AH880" s="27"/>
      <c r="AI880" s="76" t="s">
        <v>390</v>
      </c>
      <c r="AJ880" s="79">
        <v>0</v>
      </c>
      <c r="AK880" s="76" t="s">
        <v>388</v>
      </c>
      <c r="AL880" s="79">
        <v>0.31000000238418579</v>
      </c>
      <c r="AM880" s="80" t="s">
        <v>593</v>
      </c>
      <c r="AN880" s="81">
        <v>0.24</v>
      </c>
      <c r="AO880" s="76" t="s">
        <v>1130</v>
      </c>
      <c r="AP880" s="79">
        <v>0</v>
      </c>
      <c r="AQ880" s="814" t="s">
        <v>607</v>
      </c>
      <c r="AR880" s="815">
        <v>0.223</v>
      </c>
    </row>
    <row r="881" spans="10:44" ht="18" customHeight="1" x14ac:dyDescent="0.25">
      <c r="J881" s="48" t="e">
        <f t="shared" ca="1" si="128"/>
        <v>#REF!</v>
      </c>
      <c r="K881" s="73" t="e">
        <f t="shared" ca="1" si="129"/>
        <v>#REF!</v>
      </c>
      <c r="Q881" s="26"/>
      <c r="AB881" s="27"/>
      <c r="AF881" s="27"/>
      <c r="AH881" s="27"/>
      <c r="AI881" s="76" t="s">
        <v>290</v>
      </c>
      <c r="AJ881" s="79">
        <v>0.34000000357627869</v>
      </c>
      <c r="AK881" s="76" t="s">
        <v>321</v>
      </c>
      <c r="AL881" s="79">
        <v>0</v>
      </c>
      <c r="AM881" s="80" t="s">
        <v>382</v>
      </c>
      <c r="AN881" s="81">
        <v>0</v>
      </c>
      <c r="AO881" s="76" t="s">
        <v>1131</v>
      </c>
      <c r="AP881" s="79">
        <v>0</v>
      </c>
      <c r="AQ881" s="814" t="s">
        <v>608</v>
      </c>
      <c r="AR881" s="815">
        <v>0</v>
      </c>
    </row>
    <row r="882" spans="10:44" ht="18" customHeight="1" x14ac:dyDescent="0.25">
      <c r="J882" s="48" t="e">
        <f t="shared" ca="1" si="128"/>
        <v>#REF!</v>
      </c>
      <c r="K882" s="73" t="e">
        <f t="shared" ca="1" si="129"/>
        <v>#REF!</v>
      </c>
      <c r="Q882" s="26"/>
      <c r="AB882" s="27"/>
      <c r="AF882" s="27"/>
      <c r="AH882" s="27"/>
      <c r="AI882" s="76" t="s">
        <v>323</v>
      </c>
      <c r="AJ882" s="79">
        <v>0</v>
      </c>
      <c r="AK882" s="76" t="s">
        <v>342</v>
      </c>
      <c r="AL882" s="79">
        <v>0.12999999523162842</v>
      </c>
      <c r="AM882" s="80" t="s">
        <v>594</v>
      </c>
      <c r="AN882" s="81">
        <v>0.31</v>
      </c>
      <c r="AO882" s="76" t="s">
        <v>1132</v>
      </c>
      <c r="AP882" s="79">
        <v>0</v>
      </c>
      <c r="AQ882" s="814" t="s">
        <v>610</v>
      </c>
      <c r="AR882" s="815">
        <v>0</v>
      </c>
    </row>
    <row r="883" spans="10:44" ht="18" customHeight="1" x14ac:dyDescent="0.25">
      <c r="J883" s="48" t="e">
        <f t="shared" ca="1" si="128"/>
        <v>#REF!</v>
      </c>
      <c r="K883" s="73" t="e">
        <f t="shared" ca="1" si="129"/>
        <v>#REF!</v>
      </c>
      <c r="Q883" s="26"/>
      <c r="AB883" s="27"/>
      <c r="AG883" s="26"/>
      <c r="AI883" s="76" t="s">
        <v>391</v>
      </c>
      <c r="AJ883" s="79">
        <v>0</v>
      </c>
      <c r="AK883" s="76" t="s">
        <v>476</v>
      </c>
      <c r="AL883" s="79">
        <v>0.28999999165534973</v>
      </c>
      <c r="AM883" s="80" t="s">
        <v>284</v>
      </c>
      <c r="AN883" s="81">
        <v>0</v>
      </c>
      <c r="AO883" s="76" t="s">
        <v>597</v>
      </c>
      <c r="AP883" s="79">
        <v>7.6999999999999999E-2</v>
      </c>
      <c r="AQ883" s="814" t="s">
        <v>611</v>
      </c>
      <c r="AR883" s="815">
        <v>0</v>
      </c>
    </row>
    <row r="884" spans="10:44" ht="18" customHeight="1" x14ac:dyDescent="0.25">
      <c r="J884" s="48" t="e">
        <f t="shared" ca="1" si="128"/>
        <v>#REF!</v>
      </c>
      <c r="K884" s="73" t="e">
        <f t="shared" ca="1" si="129"/>
        <v>#REF!</v>
      </c>
      <c r="Q884" s="26"/>
      <c r="AB884" s="27"/>
      <c r="AG884" s="26"/>
      <c r="AI884" s="76" t="s">
        <v>392</v>
      </c>
      <c r="AJ884" s="79">
        <v>2.9999999329447746E-2</v>
      </c>
      <c r="AK884" s="76" t="s">
        <v>207</v>
      </c>
      <c r="AL884" s="79">
        <v>0</v>
      </c>
      <c r="AM884" s="80" t="s">
        <v>595</v>
      </c>
      <c r="AN884" s="81">
        <v>0.21</v>
      </c>
      <c r="AO884" s="76" t="s">
        <v>429</v>
      </c>
      <c r="AP884" s="79">
        <v>0.25900000000000001</v>
      </c>
      <c r="AQ884" s="814" t="s">
        <v>1151</v>
      </c>
      <c r="AR884" s="815">
        <v>0</v>
      </c>
    </row>
    <row r="885" spans="10:44" ht="18" customHeight="1" x14ac:dyDescent="0.25">
      <c r="J885" s="48" t="e">
        <f t="shared" ca="1" si="128"/>
        <v>#REF!</v>
      </c>
      <c r="K885" s="73" t="e">
        <f t="shared" ca="1" si="129"/>
        <v>#REF!</v>
      </c>
      <c r="Q885" s="26"/>
      <c r="AB885" s="27"/>
      <c r="AG885" s="26"/>
      <c r="AI885" s="76" t="s">
        <v>474</v>
      </c>
      <c r="AJ885" s="79">
        <v>0.31000000238418579</v>
      </c>
      <c r="AK885" s="76" t="s">
        <v>430</v>
      </c>
      <c r="AL885" s="79">
        <v>0</v>
      </c>
      <c r="AM885" s="80" t="s">
        <v>428</v>
      </c>
      <c r="AN885" s="81">
        <v>0</v>
      </c>
      <c r="AO885" s="76" t="s">
        <v>981</v>
      </c>
      <c r="AP885" s="79">
        <v>0</v>
      </c>
      <c r="AQ885" s="814" t="s">
        <v>1515</v>
      </c>
      <c r="AR885" s="815">
        <v>0.27300000000000002</v>
      </c>
    </row>
    <row r="886" spans="10:44" ht="18" customHeight="1" x14ac:dyDescent="0.25">
      <c r="J886" s="48" t="e">
        <f t="shared" ca="1" si="128"/>
        <v>#REF!</v>
      </c>
      <c r="K886" s="73" t="e">
        <f t="shared" ca="1" si="129"/>
        <v>#REF!</v>
      </c>
      <c r="Q886" s="26"/>
      <c r="AB886" s="27"/>
      <c r="AG886" s="26"/>
      <c r="AI886" s="76" t="s">
        <v>458</v>
      </c>
      <c r="AJ886" s="79">
        <v>0</v>
      </c>
      <c r="AK886" s="76" t="s">
        <v>329</v>
      </c>
      <c r="AL886" s="79">
        <v>0.31000000238418579</v>
      </c>
      <c r="AM886" s="80" t="s">
        <v>340</v>
      </c>
      <c r="AN886" s="81">
        <v>0.24</v>
      </c>
      <c r="AO886" s="76" t="s">
        <v>109</v>
      </c>
      <c r="AP886" s="79">
        <v>0</v>
      </c>
      <c r="AQ886" s="814" t="s">
        <v>1153</v>
      </c>
      <c r="AR886" s="815">
        <v>0.26</v>
      </c>
    </row>
    <row r="887" spans="10:44" ht="18" customHeight="1" x14ac:dyDescent="0.25">
      <c r="J887" s="48" t="e">
        <f t="shared" ca="1" si="128"/>
        <v>#REF!</v>
      </c>
      <c r="K887" s="73" t="e">
        <f t="shared" ca="1" si="129"/>
        <v>#REF!</v>
      </c>
      <c r="Q887" s="26"/>
      <c r="AB887" s="27"/>
      <c r="AG887" s="26"/>
      <c r="AI887" s="76" t="s">
        <v>292</v>
      </c>
      <c r="AJ887" s="79">
        <v>0.37000000476837158</v>
      </c>
      <c r="AK887" s="76" t="s">
        <v>477</v>
      </c>
      <c r="AL887" s="79">
        <v>0.30000001192092896</v>
      </c>
      <c r="AM887" s="80" t="s">
        <v>285</v>
      </c>
      <c r="AN887" s="81">
        <v>0</v>
      </c>
      <c r="AO887" s="76" t="s">
        <v>1133</v>
      </c>
      <c r="AP887" s="79">
        <v>0</v>
      </c>
      <c r="AQ887" s="814" t="s">
        <v>1154</v>
      </c>
      <c r="AR887" s="815">
        <v>0.26600000000000001</v>
      </c>
    </row>
    <row r="888" spans="10:44" ht="18" customHeight="1" x14ac:dyDescent="0.25">
      <c r="J888" s="48" t="e">
        <f t="shared" ca="1" si="128"/>
        <v>#REF!</v>
      </c>
      <c r="K888" s="73" t="e">
        <f t="shared" ca="1" si="129"/>
        <v>#REF!</v>
      </c>
      <c r="Q888" s="26"/>
      <c r="AB888" s="27"/>
      <c r="AG888" s="26"/>
      <c r="AI888" s="76" t="s">
        <v>293</v>
      </c>
      <c r="AJ888" s="79">
        <v>0</v>
      </c>
      <c r="AK888" s="76" t="s">
        <v>447</v>
      </c>
      <c r="AL888" s="79">
        <v>0</v>
      </c>
      <c r="AM888" s="80" t="s">
        <v>34</v>
      </c>
      <c r="AN888" s="81">
        <v>0.14000000000000001</v>
      </c>
      <c r="AO888" s="76" t="s">
        <v>1134</v>
      </c>
      <c r="AP888" s="79">
        <v>0</v>
      </c>
      <c r="AQ888" s="814" t="s">
        <v>1499</v>
      </c>
      <c r="AR888" s="815">
        <v>0</v>
      </c>
    </row>
    <row r="889" spans="10:44" ht="18" customHeight="1" x14ac:dyDescent="0.25">
      <c r="J889" s="48" t="e">
        <f t="shared" ca="1" si="128"/>
        <v>#REF!</v>
      </c>
      <c r="K889" s="73" t="e">
        <f t="shared" ca="1" si="129"/>
        <v>#REF!</v>
      </c>
      <c r="Q889" s="26"/>
      <c r="AB889" s="27"/>
      <c r="AG889" s="26"/>
      <c r="AI889" s="76" t="s">
        <v>294</v>
      </c>
      <c r="AJ889" s="79">
        <v>0</v>
      </c>
      <c r="AK889" s="76" t="s">
        <v>322</v>
      </c>
      <c r="AL889" s="79">
        <v>0.10999999940395355</v>
      </c>
      <c r="AM889" s="80" t="s">
        <v>596</v>
      </c>
      <c r="AN889" s="81">
        <v>0</v>
      </c>
      <c r="AO889" s="76" t="s">
        <v>599</v>
      </c>
      <c r="AP889" s="79">
        <v>0</v>
      </c>
      <c r="AQ889" s="814" t="s">
        <v>435</v>
      </c>
      <c r="AR889" s="815">
        <v>0.27100000000000002</v>
      </c>
    </row>
    <row r="890" spans="10:44" ht="18" customHeight="1" x14ac:dyDescent="0.25">
      <c r="J890" s="48" t="e">
        <f t="shared" ca="1" si="128"/>
        <v>#REF!</v>
      </c>
      <c r="K890" s="73" t="e">
        <f t="shared" ca="1" si="129"/>
        <v>#REF!</v>
      </c>
      <c r="Q890" s="26"/>
      <c r="AB890" s="27"/>
      <c r="AG890" s="26"/>
      <c r="AI890" s="76" t="s">
        <v>295</v>
      </c>
      <c r="AJ890" s="79">
        <v>0</v>
      </c>
      <c r="AK890" s="76" t="s">
        <v>431</v>
      </c>
      <c r="AL890" s="79">
        <v>0</v>
      </c>
      <c r="AM890" s="80" t="s">
        <v>286</v>
      </c>
      <c r="AN890" s="81">
        <v>0</v>
      </c>
      <c r="AO890" s="76" t="s">
        <v>385</v>
      </c>
      <c r="AP890" s="79">
        <v>4.2999999999999997E-2</v>
      </c>
      <c r="AQ890" s="814" t="s">
        <v>1155</v>
      </c>
      <c r="AR890" s="815">
        <v>0</v>
      </c>
    </row>
    <row r="891" spans="10:44" ht="18" customHeight="1" x14ac:dyDescent="0.25">
      <c r="J891" s="48" t="e">
        <f t="shared" ca="1" si="128"/>
        <v>#REF!</v>
      </c>
      <c r="K891" s="73" t="e">
        <f t="shared" ca="1" si="129"/>
        <v>#REF!</v>
      </c>
      <c r="Q891" s="26"/>
      <c r="AB891" s="27"/>
      <c r="AG891" s="26"/>
      <c r="AI891" s="76" t="s">
        <v>296</v>
      </c>
      <c r="AJ891" s="79">
        <v>0</v>
      </c>
      <c r="AK891" s="76" t="s">
        <v>432</v>
      </c>
      <c r="AL891" s="79">
        <v>0</v>
      </c>
      <c r="AM891" s="80" t="s">
        <v>39</v>
      </c>
      <c r="AN891" s="81">
        <v>0</v>
      </c>
      <c r="AO891" s="76" t="s">
        <v>982</v>
      </c>
      <c r="AP891" s="79">
        <v>0</v>
      </c>
      <c r="AQ891" s="814" t="s">
        <v>1500</v>
      </c>
      <c r="AR891" s="815">
        <v>0.27300000000000002</v>
      </c>
    </row>
    <row r="892" spans="10:44" ht="18" customHeight="1" x14ac:dyDescent="0.25">
      <c r="J892" s="48" t="e">
        <f t="shared" ca="1" si="128"/>
        <v>#REF!</v>
      </c>
      <c r="K892" s="73" t="e">
        <f t="shared" ca="1" si="129"/>
        <v>#REF!</v>
      </c>
      <c r="Q892" s="26"/>
      <c r="AB892" s="27"/>
      <c r="AG892" s="26"/>
      <c r="AI892" s="76" t="s">
        <v>297</v>
      </c>
      <c r="AJ892" s="79">
        <v>0</v>
      </c>
      <c r="AK892" s="76" t="s">
        <v>389</v>
      </c>
      <c r="AL892" s="79">
        <v>0</v>
      </c>
      <c r="AM892" s="80" t="s">
        <v>383</v>
      </c>
      <c r="AN892" s="81">
        <v>0</v>
      </c>
      <c r="AO892" s="76" t="s">
        <v>1135</v>
      </c>
      <c r="AP892" s="79">
        <v>0</v>
      </c>
      <c r="AQ892" s="814" t="s">
        <v>1156</v>
      </c>
      <c r="AR892" s="815">
        <v>0</v>
      </c>
    </row>
    <row r="893" spans="10:44" ht="18" customHeight="1" x14ac:dyDescent="0.25">
      <c r="J893" s="48" t="e">
        <f t="shared" ca="1" si="128"/>
        <v>#REF!</v>
      </c>
      <c r="K893" s="73" t="e">
        <f t="shared" ca="1" si="129"/>
        <v>#REF!</v>
      </c>
      <c r="Q893" s="26"/>
      <c r="AB893" s="27"/>
      <c r="AG893" s="26"/>
      <c r="AI893" s="76" t="s">
        <v>325</v>
      </c>
      <c r="AJ893" s="79">
        <v>0</v>
      </c>
      <c r="AK893" s="76" t="s">
        <v>290</v>
      </c>
      <c r="AL893" s="79">
        <v>0.25</v>
      </c>
      <c r="AM893" s="80" t="s">
        <v>40</v>
      </c>
      <c r="AN893" s="81">
        <v>0</v>
      </c>
      <c r="AO893" s="76" t="s">
        <v>289</v>
      </c>
      <c r="AP893" s="79">
        <v>0</v>
      </c>
      <c r="AQ893" s="814" t="s">
        <v>1157</v>
      </c>
      <c r="AR893" s="815">
        <v>0.27100000000000002</v>
      </c>
    </row>
    <row r="894" spans="10:44" ht="18" customHeight="1" x14ac:dyDescent="0.25">
      <c r="J894" s="48" t="e">
        <f t="shared" ca="1" si="128"/>
        <v>#REF!</v>
      </c>
      <c r="K894" s="73" t="e">
        <f t="shared" ca="1" si="129"/>
        <v>#REF!</v>
      </c>
      <c r="Q894" s="26"/>
      <c r="AB894" s="27"/>
      <c r="AG894" s="26"/>
      <c r="AI894" s="76" t="s">
        <v>345</v>
      </c>
      <c r="AJ894" s="79">
        <v>0.38999998569488525</v>
      </c>
      <c r="AK894" s="76" t="s">
        <v>433</v>
      </c>
      <c r="AL894" s="79">
        <v>0</v>
      </c>
      <c r="AM894" s="80" t="s">
        <v>597</v>
      </c>
      <c r="AN894" s="81">
        <v>0</v>
      </c>
      <c r="AO894" s="76" t="s">
        <v>1136</v>
      </c>
      <c r="AP894" s="79">
        <v>0</v>
      </c>
      <c r="AQ894" s="814" t="s">
        <v>1158</v>
      </c>
      <c r="AR894" s="815">
        <v>0</v>
      </c>
    </row>
    <row r="895" spans="10:44" ht="18" customHeight="1" x14ac:dyDescent="0.25">
      <c r="J895" s="48" t="e">
        <f t="shared" ca="1" si="128"/>
        <v>#REF!</v>
      </c>
      <c r="K895" s="73" t="e">
        <f t="shared" ca="1" si="129"/>
        <v>#REF!</v>
      </c>
      <c r="Q895" s="26"/>
      <c r="AB895" s="27"/>
      <c r="AG895" s="26"/>
      <c r="AI895" s="76" t="s">
        <v>298</v>
      </c>
      <c r="AJ895" s="79">
        <v>0</v>
      </c>
      <c r="AK895" s="76" t="s">
        <v>323</v>
      </c>
      <c r="AL895" s="79">
        <v>0</v>
      </c>
      <c r="AM895" s="80" t="s">
        <v>288</v>
      </c>
      <c r="AN895" s="81">
        <v>0</v>
      </c>
      <c r="AO895" s="76" t="s">
        <v>1137</v>
      </c>
      <c r="AP895" s="79">
        <v>0.24299999999999999</v>
      </c>
      <c r="AQ895" s="814" t="s">
        <v>1159</v>
      </c>
      <c r="AR895" s="815">
        <v>0</v>
      </c>
    </row>
    <row r="896" spans="10:44" ht="18" customHeight="1" x14ac:dyDescent="0.25">
      <c r="J896" s="48" t="e">
        <f t="shared" ca="1" si="128"/>
        <v>#REF!</v>
      </c>
      <c r="K896" s="73" t="e">
        <f t="shared" ca="1" si="129"/>
        <v>#REF!</v>
      </c>
      <c r="Q896" s="26"/>
      <c r="AB896" s="27"/>
      <c r="AG896" s="26"/>
      <c r="AI896" s="76" t="s">
        <v>210</v>
      </c>
      <c r="AJ896" s="79">
        <v>0</v>
      </c>
      <c r="AK896" s="76" t="s">
        <v>434</v>
      </c>
      <c r="AL896" s="79">
        <v>0.2800000011920929</v>
      </c>
      <c r="AM896" s="80" t="s">
        <v>429</v>
      </c>
      <c r="AN896" s="81">
        <v>0.23</v>
      </c>
      <c r="AO896" s="76" t="s">
        <v>1138</v>
      </c>
      <c r="AP896" s="79">
        <v>0</v>
      </c>
      <c r="AQ896" s="814" t="s">
        <v>1160</v>
      </c>
      <c r="AR896" s="815">
        <v>0.26800000000000002</v>
      </c>
    </row>
    <row r="897" spans="1:53" ht="18" customHeight="1" x14ac:dyDescent="0.25">
      <c r="J897" s="48" t="e">
        <f t="shared" ca="1" si="128"/>
        <v>#REF!</v>
      </c>
      <c r="K897" s="73" t="e">
        <f t="shared" ca="1" si="129"/>
        <v>#REF!</v>
      </c>
      <c r="Q897" s="26"/>
      <c r="AB897" s="27"/>
      <c r="AG897" s="26"/>
      <c r="AI897" s="76" t="s">
        <v>299</v>
      </c>
      <c r="AJ897" s="79">
        <v>0</v>
      </c>
      <c r="AK897" s="76" t="s">
        <v>391</v>
      </c>
      <c r="AL897" s="79">
        <v>0</v>
      </c>
      <c r="AM897" s="80" t="s">
        <v>341</v>
      </c>
      <c r="AN897" s="81">
        <v>0</v>
      </c>
      <c r="AO897" s="76" t="s">
        <v>176</v>
      </c>
      <c r="AP897" s="79">
        <v>0.23200000000000001</v>
      </c>
      <c r="AQ897" s="814" t="s">
        <v>1162</v>
      </c>
      <c r="AR897" s="815">
        <v>0.27200000000000002</v>
      </c>
    </row>
    <row r="898" spans="1:53" ht="18" customHeight="1" x14ac:dyDescent="0.25">
      <c r="J898" s="48" t="e">
        <f t="shared" ca="1" si="128"/>
        <v>#REF!</v>
      </c>
      <c r="K898" s="73" t="e">
        <f t="shared" ca="1" si="129"/>
        <v>#REF!</v>
      </c>
      <c r="Q898" s="26"/>
      <c r="AB898" s="27"/>
      <c r="AG898" s="26"/>
      <c r="AI898" s="76" t="s">
        <v>393</v>
      </c>
      <c r="AJ898" s="79">
        <v>0.23999999463558197</v>
      </c>
      <c r="AK898" s="76" t="s">
        <v>392</v>
      </c>
      <c r="AL898" s="79">
        <v>0</v>
      </c>
      <c r="AM898" s="80" t="s">
        <v>109</v>
      </c>
      <c r="AN898" s="81">
        <v>0</v>
      </c>
      <c r="AO898" s="76" t="s">
        <v>387</v>
      </c>
      <c r="AP898" s="79">
        <v>0</v>
      </c>
      <c r="AQ898" s="814" t="s">
        <v>1501</v>
      </c>
      <c r="AR898" s="815">
        <v>0</v>
      </c>
    </row>
    <row r="899" spans="1:53" ht="18" customHeight="1" x14ac:dyDescent="0.25">
      <c r="J899" s="48" t="e">
        <f t="shared" ca="1" si="128"/>
        <v>#REF!</v>
      </c>
      <c r="K899" s="73" t="e">
        <f t="shared" ca="1" si="129"/>
        <v>#REF!</v>
      </c>
      <c r="Q899" s="26"/>
      <c r="AB899" s="27"/>
      <c r="AG899" s="26"/>
      <c r="AI899" s="76" t="s">
        <v>211</v>
      </c>
      <c r="AJ899" s="79">
        <v>0</v>
      </c>
      <c r="AK899" s="76" t="s">
        <v>474</v>
      </c>
      <c r="AL899" s="79">
        <v>0.14000000059604645</v>
      </c>
      <c r="AM899" s="80" t="s">
        <v>598</v>
      </c>
      <c r="AN899" s="81">
        <v>0</v>
      </c>
      <c r="AO899" s="76" t="s">
        <v>1139</v>
      </c>
      <c r="AP899" s="79">
        <v>0.25700000000000001</v>
      </c>
      <c r="AQ899" s="814" t="s">
        <v>1163</v>
      </c>
      <c r="AR899" s="815">
        <v>0</v>
      </c>
    </row>
    <row r="900" spans="1:53" ht="18" customHeight="1" x14ac:dyDescent="0.25">
      <c r="J900" s="48" t="e">
        <f t="shared" ca="1" si="128"/>
        <v>#REF!</v>
      </c>
      <c r="K900" s="73" t="e">
        <f t="shared" ca="1" si="129"/>
        <v>#REF!</v>
      </c>
      <c r="Q900" s="26"/>
      <c r="AB900" s="27"/>
      <c r="AG900" s="26"/>
      <c r="AI900" s="76" t="s">
        <v>478</v>
      </c>
      <c r="AJ900" s="79">
        <v>2.9999999329447746E-2</v>
      </c>
      <c r="AK900" s="76" t="s">
        <v>435</v>
      </c>
      <c r="AL900" s="79">
        <v>0.30000001192092896</v>
      </c>
      <c r="AM900" s="80" t="s">
        <v>384</v>
      </c>
      <c r="AN900" s="81">
        <v>0.25</v>
      </c>
      <c r="AO900" s="76" t="s">
        <v>1140</v>
      </c>
      <c r="AP900" s="79">
        <v>0.25900000000000001</v>
      </c>
      <c r="AQ900" s="814" t="s">
        <v>988</v>
      </c>
      <c r="AR900" s="815">
        <v>0.25</v>
      </c>
    </row>
    <row r="901" spans="1:53" ht="18" customHeight="1" x14ac:dyDescent="0.25">
      <c r="J901" s="48" t="e">
        <f t="shared" ca="1" si="128"/>
        <v>#REF!</v>
      </c>
      <c r="K901" s="73" t="e">
        <f t="shared" ca="1" si="129"/>
        <v>#REF!</v>
      </c>
      <c r="Q901" s="26"/>
      <c r="AB901" s="27"/>
      <c r="AG901" s="26"/>
      <c r="AI901" s="76" t="s">
        <v>394</v>
      </c>
      <c r="AJ901" s="79">
        <v>0.37000000476837158</v>
      </c>
      <c r="AK901" s="76" t="s">
        <v>436</v>
      </c>
      <c r="AL901" s="79">
        <v>0</v>
      </c>
      <c r="AM901" s="80" t="s">
        <v>599</v>
      </c>
      <c r="AN901" s="81">
        <v>0</v>
      </c>
      <c r="AO901" s="76" t="s">
        <v>1141</v>
      </c>
      <c r="AP901" s="79">
        <v>0.247</v>
      </c>
      <c r="AQ901" s="814" t="s">
        <v>1164</v>
      </c>
      <c r="AR901" s="815">
        <v>0</v>
      </c>
    </row>
    <row r="902" spans="1:53" s="27" customFormat="1" ht="18" customHeight="1" x14ac:dyDescent="0.25">
      <c r="A902" s="11"/>
      <c r="B902" s="26"/>
      <c r="C902" s="26"/>
      <c r="D902" s="26"/>
      <c r="E902" s="26"/>
      <c r="F902" s="26"/>
      <c r="J902" s="48" t="e">
        <f t="shared" ca="1" si="128"/>
        <v>#REF!</v>
      </c>
      <c r="K902" s="73" t="e">
        <f t="shared" ca="1" si="129"/>
        <v>#REF!</v>
      </c>
      <c r="W902" s="26"/>
      <c r="X902" s="26"/>
      <c r="Y902" s="26"/>
      <c r="Z902" s="26"/>
      <c r="AA902" s="26"/>
      <c r="AC902" s="26"/>
      <c r="AD902" s="26"/>
      <c r="AE902" s="26"/>
      <c r="AF902" s="26"/>
      <c r="AG902" s="26"/>
      <c r="AH902" s="26"/>
      <c r="AI902" s="76" t="s">
        <v>406</v>
      </c>
      <c r="AJ902" s="79">
        <v>0.36000001430511475</v>
      </c>
      <c r="AK902" s="76" t="s">
        <v>448</v>
      </c>
      <c r="AL902" s="79">
        <v>0</v>
      </c>
      <c r="AM902" s="80" t="s">
        <v>385</v>
      </c>
      <c r="AN902" s="81">
        <v>0</v>
      </c>
      <c r="AO902" s="76" t="s">
        <v>1142</v>
      </c>
      <c r="AP902" s="79">
        <v>0.251</v>
      </c>
      <c r="AQ902" s="814" t="s">
        <v>1165</v>
      </c>
      <c r="AR902" s="815">
        <v>0.26900000000000002</v>
      </c>
      <c r="AU902" s="26"/>
      <c r="BA902" s="26"/>
    </row>
    <row r="903" spans="1:53" ht="18" customHeight="1" x14ac:dyDescent="0.25">
      <c r="J903" s="48" t="e">
        <f t="shared" ca="1" si="128"/>
        <v>#REF!</v>
      </c>
      <c r="K903" s="73" t="e">
        <f t="shared" ca="1" si="129"/>
        <v>#REF!</v>
      </c>
      <c r="Q903" s="26"/>
      <c r="AB903" s="27"/>
      <c r="AG903" s="26"/>
      <c r="AI903" s="76" t="s">
        <v>212</v>
      </c>
      <c r="AJ903" s="79">
        <v>0.33000001311302185</v>
      </c>
      <c r="AK903" s="76" t="s">
        <v>458</v>
      </c>
      <c r="AL903" s="79">
        <v>0</v>
      </c>
      <c r="AM903" s="80" t="s">
        <v>600</v>
      </c>
      <c r="AN903" s="81">
        <v>0</v>
      </c>
      <c r="AO903" s="76" t="s">
        <v>986</v>
      </c>
      <c r="AP903" s="79">
        <v>0.25900000000000001</v>
      </c>
      <c r="AQ903" s="814" t="s">
        <v>616</v>
      </c>
      <c r="AR903" s="815">
        <v>0.27300000000000002</v>
      </c>
    </row>
    <row r="904" spans="1:53" ht="18" customHeight="1" x14ac:dyDescent="0.25">
      <c r="J904" s="48" t="e">
        <f t="shared" ca="1" si="128"/>
        <v>#REF!</v>
      </c>
      <c r="K904" s="73" t="e">
        <f t="shared" ca="1" si="129"/>
        <v>#REF!</v>
      </c>
      <c r="Q904" s="26"/>
      <c r="AB904" s="27"/>
      <c r="AG904" s="26"/>
      <c r="AI904" s="76" t="s">
        <v>407</v>
      </c>
      <c r="AJ904" s="79">
        <v>0</v>
      </c>
      <c r="AK904" s="76" t="s">
        <v>292</v>
      </c>
      <c r="AL904" s="79">
        <v>0.28999999165534973</v>
      </c>
      <c r="AM904" s="80" t="s">
        <v>289</v>
      </c>
      <c r="AN904" s="81">
        <v>0</v>
      </c>
      <c r="AO904" s="76" t="s">
        <v>447</v>
      </c>
      <c r="AP904" s="79">
        <v>0.24299999999999999</v>
      </c>
      <c r="AQ904" s="814" t="s">
        <v>1166</v>
      </c>
      <c r="AR904" s="815">
        <v>0</v>
      </c>
    </row>
    <row r="905" spans="1:53" ht="18" customHeight="1" x14ac:dyDescent="0.25">
      <c r="J905" s="48" t="e">
        <f t="shared" ca="1" si="128"/>
        <v>#REF!</v>
      </c>
      <c r="K905" s="73" t="e">
        <f t="shared" ca="1" si="129"/>
        <v>#REF!</v>
      </c>
      <c r="Q905" s="26"/>
      <c r="AB905" s="27"/>
      <c r="AG905" s="26"/>
      <c r="AI905" s="76" t="s">
        <v>44</v>
      </c>
      <c r="AJ905" s="79">
        <v>0</v>
      </c>
      <c r="AK905" s="76" t="s">
        <v>293</v>
      </c>
      <c r="AL905" s="79">
        <v>0</v>
      </c>
      <c r="AM905" s="80" t="s">
        <v>601</v>
      </c>
      <c r="AN905" s="81">
        <v>0.25</v>
      </c>
      <c r="AO905" s="76" t="s">
        <v>1143</v>
      </c>
      <c r="AP905" s="79">
        <v>0</v>
      </c>
      <c r="AQ905" s="814" t="s">
        <v>1167</v>
      </c>
      <c r="AR905" s="815">
        <v>0.27300000000000002</v>
      </c>
    </row>
    <row r="906" spans="1:53" ht="18" customHeight="1" x14ac:dyDescent="0.25">
      <c r="J906" s="48" t="e">
        <f t="shared" ca="1" si="128"/>
        <v>#REF!</v>
      </c>
      <c r="K906" s="73" t="e">
        <f t="shared" ca="1" si="129"/>
        <v>#REF!</v>
      </c>
      <c r="Q906" s="26"/>
      <c r="AB906" s="27"/>
      <c r="AG906" s="26"/>
      <c r="AI906" s="76" t="s">
        <v>395</v>
      </c>
      <c r="AJ906" s="79">
        <v>0.38999998569488525</v>
      </c>
      <c r="AK906" s="76" t="s">
        <v>294</v>
      </c>
      <c r="AL906" s="79">
        <v>0</v>
      </c>
      <c r="AM906" s="80" t="s">
        <v>42</v>
      </c>
      <c r="AN906" s="81">
        <v>0</v>
      </c>
      <c r="AO906" s="76" t="s">
        <v>1144</v>
      </c>
      <c r="AP906" s="79">
        <v>0</v>
      </c>
      <c r="AQ906" s="814" t="s">
        <v>1169</v>
      </c>
      <c r="AR906" s="815">
        <v>0.26900000000000002</v>
      </c>
    </row>
    <row r="907" spans="1:53" ht="18" customHeight="1" x14ac:dyDescent="0.25">
      <c r="J907" s="48" t="e">
        <f t="shared" ca="1" si="128"/>
        <v>#REF!</v>
      </c>
      <c r="K907" s="73" t="e">
        <f t="shared" ca="1" si="129"/>
        <v>#REF!</v>
      </c>
      <c r="Q907" s="26"/>
      <c r="AB907" s="27"/>
      <c r="AG907" s="26"/>
      <c r="AI907" s="76" t="s">
        <v>396</v>
      </c>
      <c r="AJ907" s="79">
        <v>0</v>
      </c>
      <c r="AK907" s="76" t="s">
        <v>295</v>
      </c>
      <c r="AL907" s="79">
        <v>0</v>
      </c>
      <c r="AM907" s="80" t="s">
        <v>602</v>
      </c>
      <c r="AN907" s="81">
        <v>0</v>
      </c>
      <c r="AO907" s="76" t="s">
        <v>1145</v>
      </c>
      <c r="AP907" s="79">
        <v>0.14399999999999999</v>
      </c>
      <c r="AQ907" s="814" t="s">
        <v>1171</v>
      </c>
      <c r="AR907" s="815">
        <v>0</v>
      </c>
    </row>
    <row r="908" spans="1:53" ht="18" customHeight="1" x14ac:dyDescent="0.25">
      <c r="J908" s="48" t="e">
        <f t="shared" ca="1" si="128"/>
        <v>#REF!</v>
      </c>
      <c r="K908" s="73" t="e">
        <f t="shared" ca="1" si="129"/>
        <v>#REF!</v>
      </c>
      <c r="Q908" s="26"/>
      <c r="AB908" s="27"/>
      <c r="AG908" s="26"/>
      <c r="AI908" s="76" t="s">
        <v>213</v>
      </c>
      <c r="AJ908" s="79">
        <v>0</v>
      </c>
      <c r="AK908" s="76" t="s">
        <v>296</v>
      </c>
      <c r="AL908" s="79">
        <v>0</v>
      </c>
      <c r="AM908" s="80" t="s">
        <v>603</v>
      </c>
      <c r="AN908" s="81">
        <v>0</v>
      </c>
      <c r="AO908" s="76" t="s">
        <v>606</v>
      </c>
      <c r="AP908" s="79">
        <v>0.2</v>
      </c>
      <c r="AQ908" s="814" t="s">
        <v>1172</v>
      </c>
      <c r="AR908" s="815">
        <v>0.27200000000000002</v>
      </c>
    </row>
    <row r="909" spans="1:53" ht="18" customHeight="1" x14ac:dyDescent="0.25">
      <c r="J909" s="48" t="e">
        <f t="shared" ca="1" si="128"/>
        <v>#REF!</v>
      </c>
      <c r="K909" s="73" t="e">
        <f t="shared" ca="1" si="129"/>
        <v>#REF!</v>
      </c>
      <c r="Q909" s="26"/>
      <c r="AB909" s="27"/>
      <c r="AG909" s="26"/>
      <c r="AI909" s="76" t="s">
        <v>301</v>
      </c>
      <c r="AJ909" s="79">
        <v>0.37999999523162842</v>
      </c>
      <c r="AK909" s="76" t="s">
        <v>449</v>
      </c>
      <c r="AL909" s="79">
        <v>0</v>
      </c>
      <c r="AM909" s="80" t="s">
        <v>486</v>
      </c>
      <c r="AN909" s="81">
        <v>0</v>
      </c>
      <c r="AO909" s="76" t="s">
        <v>431</v>
      </c>
      <c r="AP909" s="79">
        <v>0</v>
      </c>
      <c r="AQ909" s="814" t="s">
        <v>1173</v>
      </c>
      <c r="AR909" s="815">
        <v>0.112</v>
      </c>
    </row>
    <row r="910" spans="1:53" ht="18" customHeight="1" x14ac:dyDescent="0.25">
      <c r="J910" s="48" t="e">
        <f t="shared" ca="1" si="128"/>
        <v>#REF!</v>
      </c>
      <c r="K910" s="73" t="e">
        <f t="shared" ca="1" si="129"/>
        <v>#REF!</v>
      </c>
      <c r="Q910" s="26"/>
      <c r="AB910" s="27"/>
      <c r="AG910" s="26"/>
      <c r="AI910" s="76" t="s">
        <v>397</v>
      </c>
      <c r="AJ910" s="79">
        <v>0.20000000298023224</v>
      </c>
      <c r="AK910" s="76" t="s">
        <v>297</v>
      </c>
      <c r="AL910" s="79">
        <v>0</v>
      </c>
      <c r="AM910" s="80" t="s">
        <v>176</v>
      </c>
      <c r="AN910" s="81">
        <v>0.15</v>
      </c>
      <c r="AO910" s="76" t="s">
        <v>432</v>
      </c>
      <c r="AP910" s="79">
        <v>0</v>
      </c>
      <c r="AQ910" s="814" t="s">
        <v>1174</v>
      </c>
      <c r="AR910" s="815">
        <v>0.27300000000000002</v>
      </c>
    </row>
    <row r="911" spans="1:53" ht="18" customHeight="1" x14ac:dyDescent="0.25">
      <c r="J911" s="48" t="e">
        <f t="shared" ca="1" si="128"/>
        <v>#REF!</v>
      </c>
      <c r="K911" s="73" t="e">
        <f t="shared" ca="1" si="129"/>
        <v>#REF!</v>
      </c>
      <c r="Q911" s="26"/>
      <c r="AB911" s="27"/>
      <c r="AG911" s="26"/>
      <c r="AI911" s="76" t="s">
        <v>214</v>
      </c>
      <c r="AJ911" s="79">
        <v>0</v>
      </c>
      <c r="AK911" s="76" t="s">
        <v>325</v>
      </c>
      <c r="AL911" s="79">
        <v>0</v>
      </c>
      <c r="AM911" s="80" t="s">
        <v>387</v>
      </c>
      <c r="AN911" s="81">
        <v>0</v>
      </c>
      <c r="AO911" s="76" t="s">
        <v>1146</v>
      </c>
      <c r="AP911" s="79">
        <v>0</v>
      </c>
      <c r="AQ911" s="814" t="s">
        <v>1176</v>
      </c>
      <c r="AR911" s="815">
        <v>0.27100000000000002</v>
      </c>
    </row>
    <row r="912" spans="1:53" ht="18" customHeight="1" x14ac:dyDescent="0.25">
      <c r="J912" s="48" t="e">
        <f t="shared" ca="1" si="128"/>
        <v>#REF!</v>
      </c>
      <c r="K912" s="73" t="e">
        <f t="shared" ca="1" si="129"/>
        <v>#REF!</v>
      </c>
      <c r="Q912" s="26"/>
      <c r="AB912" s="27"/>
      <c r="AG912" s="26"/>
      <c r="AI912" s="76" t="s">
        <v>398</v>
      </c>
      <c r="AJ912" s="79">
        <v>0.20000000298023224</v>
      </c>
      <c r="AK912" s="76" t="s">
        <v>346</v>
      </c>
      <c r="AL912" s="79">
        <v>0</v>
      </c>
      <c r="AM912" s="80" t="s">
        <v>321</v>
      </c>
      <c r="AN912" s="81">
        <v>0</v>
      </c>
      <c r="AO912" s="76" t="s">
        <v>1147</v>
      </c>
      <c r="AP912" s="79">
        <v>0</v>
      </c>
      <c r="AQ912" s="814" t="s">
        <v>1177</v>
      </c>
      <c r="AR912" s="815">
        <v>0.26900000000000002</v>
      </c>
    </row>
    <row r="913" spans="10:44" ht="18" customHeight="1" x14ac:dyDescent="0.25">
      <c r="J913" s="48" t="e">
        <f t="shared" ca="1" si="128"/>
        <v>#REF!</v>
      </c>
      <c r="K913" s="73" t="e">
        <f t="shared" ca="1" si="129"/>
        <v>#REF!</v>
      </c>
      <c r="Q913" s="26"/>
      <c r="AB913" s="27"/>
      <c r="AG913" s="26"/>
      <c r="AI913" s="76" t="s">
        <v>178</v>
      </c>
      <c r="AJ913" s="79">
        <v>0</v>
      </c>
      <c r="AK913" s="76" t="s">
        <v>450</v>
      </c>
      <c r="AL913" s="79">
        <v>0</v>
      </c>
      <c r="AM913" s="80" t="s">
        <v>342</v>
      </c>
      <c r="AN913" s="81">
        <v>0.04</v>
      </c>
      <c r="AO913" s="76" t="s">
        <v>1148</v>
      </c>
      <c r="AP913" s="79">
        <v>0</v>
      </c>
      <c r="AQ913" s="814" t="s">
        <v>1178</v>
      </c>
      <c r="AR913" s="815">
        <v>0.26700000000000002</v>
      </c>
    </row>
    <row r="914" spans="10:44" ht="18" customHeight="1" x14ac:dyDescent="0.25">
      <c r="J914" s="48" t="e">
        <f t="shared" ca="1" si="128"/>
        <v>#REF!</v>
      </c>
      <c r="K914" s="73" t="e">
        <f t="shared" ca="1" si="129"/>
        <v>#REF!</v>
      </c>
      <c r="Q914" s="26"/>
      <c r="AB914" s="27"/>
      <c r="AG914" s="26"/>
      <c r="AI914" s="76" t="s">
        <v>408</v>
      </c>
      <c r="AJ914" s="79">
        <v>0.37999999523162842</v>
      </c>
      <c r="AK914" s="76" t="s">
        <v>210</v>
      </c>
      <c r="AL914" s="79">
        <v>0</v>
      </c>
      <c r="AM914" s="80" t="s">
        <v>476</v>
      </c>
      <c r="AN914" s="81">
        <v>0</v>
      </c>
      <c r="AO914" s="76" t="s">
        <v>607</v>
      </c>
      <c r="AP914" s="79">
        <v>0.21099999999999999</v>
      </c>
      <c r="AQ914" s="814" t="s">
        <v>1179</v>
      </c>
      <c r="AR914" s="815">
        <v>0.27300000000000002</v>
      </c>
    </row>
    <row r="915" spans="10:44" ht="18" customHeight="1" x14ac:dyDescent="0.25">
      <c r="J915" s="48" t="e">
        <f t="shared" ca="1" si="128"/>
        <v>#REF!</v>
      </c>
      <c r="K915" s="73" t="e">
        <f t="shared" ca="1" si="129"/>
        <v>#REF!</v>
      </c>
      <c r="Q915" s="26"/>
      <c r="AB915" s="27"/>
      <c r="AG915" s="26"/>
      <c r="AI915" s="76" t="s">
        <v>409</v>
      </c>
      <c r="AJ915" s="79">
        <v>0</v>
      </c>
      <c r="AK915" s="76" t="s">
        <v>451</v>
      </c>
      <c r="AL915" s="79">
        <v>0</v>
      </c>
      <c r="AM915" s="80" t="s">
        <v>207</v>
      </c>
      <c r="AN915" s="81">
        <v>0</v>
      </c>
      <c r="AO915" s="76" t="s">
        <v>1149</v>
      </c>
      <c r="AP915" s="79">
        <v>0</v>
      </c>
      <c r="AQ915" s="814" t="s">
        <v>1181</v>
      </c>
      <c r="AR915" s="815">
        <v>0.27300000000000002</v>
      </c>
    </row>
    <row r="916" spans="10:44" ht="18" customHeight="1" x14ac:dyDescent="0.25">
      <c r="J916" s="48" t="e">
        <f t="shared" ca="1" si="128"/>
        <v>#REF!</v>
      </c>
      <c r="K916" s="73" t="e">
        <f t="shared" ca="1" si="129"/>
        <v>#REF!</v>
      </c>
      <c r="Q916" s="26"/>
      <c r="AB916" s="27"/>
      <c r="AG916" s="26"/>
      <c r="AI916" s="76" t="s">
        <v>302</v>
      </c>
      <c r="AJ916" s="79">
        <v>0</v>
      </c>
      <c r="AK916" s="76" t="s">
        <v>393</v>
      </c>
      <c r="AL916" s="79">
        <v>0.20999999344348907</v>
      </c>
      <c r="AM916" s="80" t="s">
        <v>430</v>
      </c>
      <c r="AN916" s="81">
        <v>0</v>
      </c>
      <c r="AO916" s="76" t="s">
        <v>608</v>
      </c>
      <c r="AP916" s="79">
        <v>0</v>
      </c>
      <c r="AQ916" s="814" t="s">
        <v>1502</v>
      </c>
      <c r="AR916" s="815">
        <v>0</v>
      </c>
    </row>
    <row r="917" spans="10:44" ht="18" customHeight="1" x14ac:dyDescent="0.25">
      <c r="J917" s="48" t="e">
        <f t="shared" ca="1" si="128"/>
        <v>#REF!</v>
      </c>
      <c r="K917" s="73" t="e">
        <f t="shared" ca="1" si="129"/>
        <v>#REF!</v>
      </c>
      <c r="Q917" s="26"/>
      <c r="AB917" s="27"/>
      <c r="AG917" s="26"/>
      <c r="AI917" s="76" t="s">
        <v>179</v>
      </c>
      <c r="AJ917" s="79">
        <v>0</v>
      </c>
      <c r="AK917" s="76" t="s">
        <v>211</v>
      </c>
      <c r="AL917" s="79">
        <v>0</v>
      </c>
      <c r="AM917" s="80" t="s">
        <v>604</v>
      </c>
      <c r="AN917" s="81">
        <v>0.25</v>
      </c>
      <c r="AO917" s="76" t="s">
        <v>610</v>
      </c>
      <c r="AP917" s="79">
        <v>0</v>
      </c>
      <c r="AQ917" s="814" t="s">
        <v>1503</v>
      </c>
      <c r="AR917" s="815">
        <v>0.25</v>
      </c>
    </row>
    <row r="918" spans="10:44" ht="18" customHeight="1" x14ac:dyDescent="0.25">
      <c r="J918" s="48" t="e">
        <f t="shared" ca="1" si="128"/>
        <v>#REF!</v>
      </c>
      <c r="K918" s="73" t="e">
        <f t="shared" ca="1" si="129"/>
        <v>#REF!</v>
      </c>
      <c r="Q918" s="26"/>
      <c r="AB918" s="27"/>
      <c r="AG918" s="26"/>
      <c r="AI918" s="76" t="s">
        <v>304</v>
      </c>
      <c r="AJ918" s="79">
        <v>0.30000001192092896</v>
      </c>
      <c r="AK918" s="76" t="s">
        <v>437</v>
      </c>
      <c r="AL918" s="79">
        <v>1.9999999552965164E-2</v>
      </c>
      <c r="AM918" s="80" t="s">
        <v>477</v>
      </c>
      <c r="AN918" s="81">
        <v>0.25</v>
      </c>
      <c r="AO918" s="76" t="s">
        <v>1150</v>
      </c>
      <c r="AP918" s="79">
        <v>0</v>
      </c>
      <c r="AQ918" s="814" t="s">
        <v>1182</v>
      </c>
      <c r="AR918" s="815">
        <v>4.0000000000000001E-3</v>
      </c>
    </row>
    <row r="919" spans="10:44" ht="18" customHeight="1" x14ac:dyDescent="0.25">
      <c r="J919" s="48" t="e">
        <f t="shared" ca="1" si="128"/>
        <v>#REF!</v>
      </c>
      <c r="K919" s="73" t="e">
        <f t="shared" ca="1" si="129"/>
        <v>#REF!</v>
      </c>
      <c r="Q919" s="26"/>
      <c r="AB919" s="27"/>
      <c r="AG919" s="26"/>
      <c r="AI919" s="76" t="s">
        <v>326</v>
      </c>
      <c r="AJ919" s="79">
        <v>0.20999999344348907</v>
      </c>
      <c r="AK919" s="76" t="s">
        <v>394</v>
      </c>
      <c r="AL919" s="79">
        <v>0.31000000238418579</v>
      </c>
      <c r="AM919" s="80" t="s">
        <v>329</v>
      </c>
      <c r="AN919" s="81">
        <v>0.05</v>
      </c>
      <c r="AO919" s="76" t="s">
        <v>611</v>
      </c>
      <c r="AP919" s="79">
        <v>0</v>
      </c>
      <c r="AQ919" s="814" t="s">
        <v>1516</v>
      </c>
      <c r="AR919" s="815">
        <v>0</v>
      </c>
    </row>
    <row r="920" spans="10:44" ht="18" customHeight="1" x14ac:dyDescent="0.25">
      <c r="J920" s="48" t="e">
        <f t="shared" ca="1" si="128"/>
        <v>#REF!</v>
      </c>
      <c r="K920" s="73" t="e">
        <f t="shared" ca="1" si="129"/>
        <v>#REF!</v>
      </c>
      <c r="Q920" s="26"/>
      <c r="AB920" s="27"/>
      <c r="AG920" s="26"/>
      <c r="AI920" s="76" t="s">
        <v>399</v>
      </c>
      <c r="AJ920" s="79">
        <v>0</v>
      </c>
      <c r="AK920" s="76" t="s">
        <v>478</v>
      </c>
      <c r="AL920" s="79">
        <v>5.000000074505806E-2</v>
      </c>
      <c r="AM920" s="80" t="s">
        <v>605</v>
      </c>
      <c r="AN920" s="81">
        <v>0</v>
      </c>
      <c r="AO920" s="76" t="s">
        <v>1151</v>
      </c>
      <c r="AP920" s="79">
        <v>0</v>
      </c>
      <c r="AQ920" s="814" t="s">
        <v>1517</v>
      </c>
      <c r="AR920" s="815">
        <v>0</v>
      </c>
    </row>
    <row r="921" spans="10:44" ht="18" customHeight="1" x14ac:dyDescent="0.25">
      <c r="J921" s="48" t="e">
        <f t="shared" ca="1" si="128"/>
        <v>#REF!</v>
      </c>
      <c r="K921" s="73" t="e">
        <f t="shared" ca="1" si="129"/>
        <v>#REF!</v>
      </c>
      <c r="Q921" s="26"/>
      <c r="AB921" s="27"/>
      <c r="AG921" s="26"/>
      <c r="AI921" s="76" t="s">
        <v>400</v>
      </c>
      <c r="AJ921" s="79">
        <v>0.40999999642372131</v>
      </c>
      <c r="AK921" s="76" t="s">
        <v>487</v>
      </c>
      <c r="AL921" s="79">
        <v>0.30000001192092896</v>
      </c>
      <c r="AM921" s="80" t="s">
        <v>322</v>
      </c>
      <c r="AN921" s="81">
        <v>0</v>
      </c>
      <c r="AO921" s="76" t="s">
        <v>1152</v>
      </c>
      <c r="AP921" s="79">
        <v>0.25600000000000001</v>
      </c>
      <c r="AQ921" s="814" t="s">
        <v>1183</v>
      </c>
      <c r="AR921" s="815">
        <v>0</v>
      </c>
    </row>
    <row r="922" spans="10:44" ht="18" customHeight="1" x14ac:dyDescent="0.25">
      <c r="J922" s="48" t="e">
        <f t="shared" ca="1" si="128"/>
        <v>#REF!</v>
      </c>
      <c r="K922" s="73" t="e">
        <f t="shared" ca="1" si="129"/>
        <v>#REF!</v>
      </c>
      <c r="Q922" s="26"/>
      <c r="AB922" s="27"/>
      <c r="AG922" s="26"/>
      <c r="AI922" s="76" t="s">
        <v>401</v>
      </c>
      <c r="AJ922" s="79">
        <v>0.38999998569488525</v>
      </c>
      <c r="AK922" s="76" t="s">
        <v>300</v>
      </c>
      <c r="AL922" s="79">
        <v>0.28999999165534973</v>
      </c>
      <c r="AM922" s="80" t="s">
        <v>606</v>
      </c>
      <c r="AN922" s="81">
        <v>0</v>
      </c>
      <c r="AO922" s="76" t="s">
        <v>1153</v>
      </c>
      <c r="AP922" s="79">
        <v>0.25900000000000001</v>
      </c>
      <c r="AQ922" s="814" t="s">
        <v>1184</v>
      </c>
      <c r="AR922" s="815">
        <v>0.27300000000000002</v>
      </c>
    </row>
    <row r="923" spans="10:44" ht="18" customHeight="1" x14ac:dyDescent="0.25">
      <c r="J923" s="48" t="e">
        <f t="shared" ca="1" si="128"/>
        <v>#REF!</v>
      </c>
      <c r="K923" s="73" t="e">
        <f t="shared" ca="1" si="129"/>
        <v>#REF!</v>
      </c>
      <c r="Q923" s="26"/>
      <c r="AB923" s="27"/>
      <c r="AG923" s="26"/>
      <c r="AI923" s="76" t="s">
        <v>216</v>
      </c>
      <c r="AJ923" s="79">
        <v>0.34999999403953552</v>
      </c>
      <c r="AK923" s="76" t="s">
        <v>212</v>
      </c>
      <c r="AL923" s="79">
        <v>0.18000000715255737</v>
      </c>
      <c r="AM923" s="80" t="s">
        <v>431</v>
      </c>
      <c r="AN923" s="81">
        <v>0</v>
      </c>
      <c r="AO923" s="76" t="s">
        <v>1154</v>
      </c>
      <c r="AP923" s="79">
        <v>0</v>
      </c>
      <c r="AQ923" s="814" t="s">
        <v>1186</v>
      </c>
      <c r="AR923" s="815">
        <v>0.27300000000000002</v>
      </c>
    </row>
    <row r="924" spans="10:44" ht="18" customHeight="1" x14ac:dyDescent="0.25">
      <c r="J924" s="48" t="e">
        <f t="shared" ca="1" si="128"/>
        <v>#REF!</v>
      </c>
      <c r="K924" s="73" t="e">
        <f t="shared" ca="1" si="129"/>
        <v>#REF!</v>
      </c>
      <c r="Q924" s="26"/>
      <c r="AB924" s="27"/>
      <c r="AG924" s="26"/>
      <c r="AI924" s="76" t="s">
        <v>306</v>
      </c>
      <c r="AJ924" s="79">
        <v>0.20000000298023224</v>
      </c>
      <c r="AK924" s="76" t="s">
        <v>407</v>
      </c>
      <c r="AL924" s="79">
        <v>0</v>
      </c>
      <c r="AM924" s="80" t="s">
        <v>432</v>
      </c>
      <c r="AN924" s="81">
        <v>0</v>
      </c>
      <c r="AO924" s="76" t="s">
        <v>435</v>
      </c>
      <c r="AP924" s="79">
        <v>0.25900000000000001</v>
      </c>
      <c r="AQ924" s="814" t="s">
        <v>1188</v>
      </c>
      <c r="AR924" s="815">
        <v>0.25800000000000001</v>
      </c>
    </row>
    <row r="925" spans="10:44" ht="18" customHeight="1" x14ac:dyDescent="0.25">
      <c r="J925" s="48" t="e">
        <f t="shared" ca="1" si="128"/>
        <v>#REF!</v>
      </c>
      <c r="K925" s="73" t="e">
        <f t="shared" ca="1" si="129"/>
        <v>#REF!</v>
      </c>
      <c r="Q925" s="26"/>
      <c r="AB925" s="27"/>
      <c r="AG925" s="26"/>
      <c r="AI925" s="82" t="s">
        <v>91</v>
      </c>
      <c r="AJ925" s="79">
        <v>0.41</v>
      </c>
      <c r="AK925" s="76" t="s">
        <v>44</v>
      </c>
      <c r="AL925" s="79">
        <v>0</v>
      </c>
      <c r="AM925" s="80" t="s">
        <v>344</v>
      </c>
      <c r="AN925" s="81">
        <v>0</v>
      </c>
      <c r="AO925" s="76" t="s">
        <v>1155</v>
      </c>
      <c r="AP925" s="79">
        <v>0</v>
      </c>
      <c r="AQ925" s="814" t="s">
        <v>1190</v>
      </c>
      <c r="AR925" s="815">
        <v>0</v>
      </c>
    </row>
    <row r="926" spans="10:44" ht="18" customHeight="1" x14ac:dyDescent="0.25">
      <c r="J926" s="48" t="e">
        <f t="shared" ca="1" si="128"/>
        <v>#REF!</v>
      </c>
      <c r="K926" s="73" t="e">
        <f t="shared" ca="1" si="129"/>
        <v>#REF!</v>
      </c>
      <c r="Q926" s="26"/>
      <c r="AB926" s="27"/>
      <c r="AG926" s="26"/>
      <c r="AI926" s="82" t="s">
        <v>0</v>
      </c>
      <c r="AJ926" s="79">
        <v>0.41</v>
      </c>
      <c r="AK926" s="76" t="s">
        <v>395</v>
      </c>
      <c r="AL926" s="79">
        <v>0.23999999463558197</v>
      </c>
      <c r="AM926" s="80" t="s">
        <v>607</v>
      </c>
      <c r="AN926" s="81">
        <v>0.21</v>
      </c>
      <c r="AO926" s="76" t="s">
        <v>613</v>
      </c>
      <c r="AP926" s="79">
        <v>0.254</v>
      </c>
      <c r="AQ926" s="814" t="s">
        <v>1192</v>
      </c>
      <c r="AR926" s="815">
        <v>0.27300000000000002</v>
      </c>
    </row>
    <row r="927" spans="10:44" ht="18" customHeight="1" x14ac:dyDescent="0.25">
      <c r="J927" s="48" t="e">
        <f t="shared" ca="1" si="128"/>
        <v>#REF!</v>
      </c>
      <c r="K927" s="73" t="e">
        <f t="shared" ca="1" si="129"/>
        <v>#REF!</v>
      </c>
      <c r="Q927" s="26"/>
      <c r="AB927" s="27"/>
      <c r="AG927" s="26"/>
      <c r="AK927" s="76" t="s">
        <v>452</v>
      </c>
      <c r="AL927" s="79">
        <v>0</v>
      </c>
      <c r="AM927" s="80" t="s">
        <v>433</v>
      </c>
      <c r="AN927" s="81">
        <v>0</v>
      </c>
      <c r="AO927" s="76" t="s">
        <v>1156</v>
      </c>
      <c r="AP927" s="79">
        <v>0</v>
      </c>
      <c r="AQ927" s="814" t="s">
        <v>1193</v>
      </c>
      <c r="AR927" s="815">
        <v>5.0999999999999997E-2</v>
      </c>
    </row>
    <row r="928" spans="10:44" ht="18" customHeight="1" x14ac:dyDescent="0.25">
      <c r="J928" s="48" t="e">
        <f t="shared" ca="1" si="128"/>
        <v>#REF!</v>
      </c>
      <c r="K928" s="73" t="e">
        <f t="shared" ca="1" si="129"/>
        <v>#REF!</v>
      </c>
      <c r="Q928" s="26"/>
      <c r="AB928" s="27"/>
      <c r="AG928" s="26"/>
      <c r="AK928" s="76" t="s">
        <v>213</v>
      </c>
      <c r="AL928" s="79">
        <v>0</v>
      </c>
      <c r="AM928" s="80" t="s">
        <v>608</v>
      </c>
      <c r="AN928" s="81">
        <v>0</v>
      </c>
      <c r="AO928" s="76" t="s">
        <v>1157</v>
      </c>
      <c r="AP928" s="79">
        <v>0</v>
      </c>
      <c r="AQ928" s="814" t="s">
        <v>1194</v>
      </c>
      <c r="AR928" s="815">
        <v>0.27</v>
      </c>
    </row>
    <row r="929" spans="10:44" ht="18" customHeight="1" x14ac:dyDescent="0.25">
      <c r="J929" s="48" t="e">
        <f t="shared" ca="1" si="128"/>
        <v>#REF!</v>
      </c>
      <c r="K929" s="73" t="e">
        <f t="shared" ca="1" si="129"/>
        <v>#REF!</v>
      </c>
      <c r="Q929" s="26"/>
      <c r="AB929" s="27"/>
      <c r="AG929" s="26"/>
      <c r="AK929" s="76" t="s">
        <v>301</v>
      </c>
      <c r="AL929" s="79">
        <v>0</v>
      </c>
      <c r="AM929" s="80" t="s">
        <v>609</v>
      </c>
      <c r="AN929" s="81">
        <v>0</v>
      </c>
      <c r="AO929" s="76" t="s">
        <v>1158</v>
      </c>
      <c r="AP929" s="79">
        <v>0</v>
      </c>
      <c r="AQ929" s="814" t="s">
        <v>1195</v>
      </c>
      <c r="AR929" s="815">
        <v>0.23</v>
      </c>
    </row>
    <row r="930" spans="10:44" ht="18" customHeight="1" x14ac:dyDescent="0.25">
      <c r="J930" s="48" t="e">
        <f t="shared" ca="1" si="128"/>
        <v>#REF!</v>
      </c>
      <c r="K930" s="73" t="e">
        <f t="shared" ca="1" si="129"/>
        <v>#REF!</v>
      </c>
      <c r="Q930" s="26"/>
      <c r="AB930" s="27"/>
      <c r="AG930" s="26"/>
      <c r="AK930" s="76" t="s">
        <v>397</v>
      </c>
      <c r="AL930" s="79">
        <v>0</v>
      </c>
      <c r="AM930" s="80" t="s">
        <v>434</v>
      </c>
      <c r="AN930" s="81">
        <v>0.2</v>
      </c>
      <c r="AO930" s="76" t="s">
        <v>1159</v>
      </c>
      <c r="AP930" s="79">
        <v>0</v>
      </c>
      <c r="AQ930" s="814" t="s">
        <v>409</v>
      </c>
      <c r="AR930" s="815">
        <v>0</v>
      </c>
    </row>
    <row r="931" spans="10:44" ht="18" customHeight="1" x14ac:dyDescent="0.25">
      <c r="J931" s="48" t="e">
        <f t="shared" ca="1" si="128"/>
        <v>#REF!</v>
      </c>
      <c r="K931" s="73" t="e">
        <f t="shared" ca="1" si="129"/>
        <v>#REF!</v>
      </c>
      <c r="Q931" s="26"/>
      <c r="AB931" s="27"/>
      <c r="AG931" s="26"/>
      <c r="AK931" s="76" t="s">
        <v>214</v>
      </c>
      <c r="AL931" s="79">
        <v>0</v>
      </c>
      <c r="AM931" s="80" t="s">
        <v>610</v>
      </c>
      <c r="AN931" s="81">
        <v>0</v>
      </c>
      <c r="AO931" s="76" t="s">
        <v>1160</v>
      </c>
      <c r="AP931" s="79">
        <v>0.25600000000000001</v>
      </c>
      <c r="AQ931" s="814" t="s">
        <v>1196</v>
      </c>
      <c r="AR931" s="815">
        <v>0</v>
      </c>
    </row>
    <row r="932" spans="10:44" ht="18" customHeight="1" x14ac:dyDescent="0.25">
      <c r="J932" s="48" t="e">
        <f t="shared" ca="1" si="128"/>
        <v>#REF!</v>
      </c>
      <c r="K932" s="73" t="e">
        <f t="shared" ca="1" si="129"/>
        <v>#REF!</v>
      </c>
      <c r="Q932" s="26"/>
      <c r="AB932" s="27"/>
      <c r="AG932" s="26"/>
      <c r="AK932" s="76" t="s">
        <v>398</v>
      </c>
      <c r="AL932" s="79">
        <v>0</v>
      </c>
      <c r="AM932" s="80" t="s">
        <v>611</v>
      </c>
      <c r="AN932" s="81">
        <v>0</v>
      </c>
      <c r="AO932" s="76" t="s">
        <v>1161</v>
      </c>
      <c r="AP932" s="79">
        <v>0</v>
      </c>
      <c r="AQ932" s="814" t="s">
        <v>1197</v>
      </c>
      <c r="AR932" s="815">
        <v>0</v>
      </c>
    </row>
    <row r="933" spans="10:44" ht="18" customHeight="1" x14ac:dyDescent="0.25">
      <c r="J933" s="48" t="e">
        <f t="shared" ca="1" si="128"/>
        <v>#REF!</v>
      </c>
      <c r="K933" s="73" t="e">
        <f t="shared" ca="1" si="129"/>
        <v>#REF!</v>
      </c>
      <c r="Q933" s="26"/>
      <c r="AB933" s="27"/>
      <c r="AG933" s="26"/>
      <c r="AK933" s="76" t="s">
        <v>453</v>
      </c>
      <c r="AL933" s="79">
        <v>0</v>
      </c>
      <c r="AM933" s="80" t="s">
        <v>391</v>
      </c>
      <c r="AN933" s="81">
        <v>0</v>
      </c>
      <c r="AO933" s="76" t="s">
        <v>1162</v>
      </c>
      <c r="AP933" s="79">
        <v>0.18</v>
      </c>
      <c r="AQ933" s="814" t="s">
        <v>1198</v>
      </c>
      <c r="AR933" s="815">
        <v>0</v>
      </c>
    </row>
    <row r="934" spans="10:44" ht="18" customHeight="1" x14ac:dyDescent="0.25">
      <c r="J934" s="48" t="e">
        <f t="shared" ca="1" si="128"/>
        <v>#REF!</v>
      </c>
      <c r="K934" s="73" t="e">
        <f t="shared" ca="1" si="129"/>
        <v>#REF!</v>
      </c>
      <c r="Q934" s="26"/>
      <c r="AB934" s="27"/>
      <c r="AG934" s="26"/>
      <c r="AK934" s="76" t="s">
        <v>438</v>
      </c>
      <c r="AL934" s="79">
        <v>0</v>
      </c>
      <c r="AM934" s="80" t="s">
        <v>612</v>
      </c>
      <c r="AN934" s="81">
        <v>0</v>
      </c>
      <c r="AO934" s="76" t="s">
        <v>615</v>
      </c>
      <c r="AP934" s="79">
        <v>0</v>
      </c>
      <c r="AQ934" s="814" t="s">
        <v>1200</v>
      </c>
      <c r="AR934" s="815">
        <v>0.27300000000000002</v>
      </c>
    </row>
    <row r="935" spans="10:44" ht="18" customHeight="1" x14ac:dyDescent="0.25">
      <c r="J935" s="48" t="e">
        <f t="shared" ca="1" si="128"/>
        <v>#REF!</v>
      </c>
      <c r="K935" s="73" t="e">
        <f t="shared" ca="1" si="129"/>
        <v>#REF!</v>
      </c>
      <c r="Q935" s="26"/>
      <c r="AB935" s="27"/>
      <c r="AG935" s="26"/>
      <c r="AK935" s="76" t="s">
        <v>178</v>
      </c>
      <c r="AL935" s="79">
        <v>0</v>
      </c>
      <c r="AM935" s="80" t="s">
        <v>392</v>
      </c>
      <c r="AN935" s="81">
        <v>0</v>
      </c>
      <c r="AO935" s="76" t="s">
        <v>1163</v>
      </c>
      <c r="AP935" s="79">
        <v>0</v>
      </c>
      <c r="AQ935" s="814" t="s">
        <v>1201</v>
      </c>
      <c r="AR935" s="815">
        <v>0.27200000000000002</v>
      </c>
    </row>
    <row r="936" spans="10:44" ht="18" customHeight="1" x14ac:dyDescent="0.25">
      <c r="J936" s="48" t="e">
        <f t="shared" ca="1" si="128"/>
        <v>#REF!</v>
      </c>
      <c r="K936" s="73" t="e">
        <f t="shared" ca="1" si="129"/>
        <v>#REF!</v>
      </c>
      <c r="Q936" s="26"/>
      <c r="AB936" s="27"/>
      <c r="AG936" s="26"/>
      <c r="AK936" s="76" t="s">
        <v>454</v>
      </c>
      <c r="AL936" s="79">
        <v>0.30000001192092896</v>
      </c>
      <c r="AM936" s="80" t="s">
        <v>474</v>
      </c>
      <c r="AN936" s="81">
        <v>0</v>
      </c>
      <c r="AO936" s="76" t="s">
        <v>988</v>
      </c>
      <c r="AP936" s="79">
        <v>0.25900000000000001</v>
      </c>
      <c r="AQ936" s="814" t="s">
        <v>1518</v>
      </c>
      <c r="AR936" s="815">
        <v>0</v>
      </c>
    </row>
    <row r="937" spans="10:44" ht="18" customHeight="1" x14ac:dyDescent="0.25">
      <c r="J937" s="48" t="e">
        <f t="shared" ca="1" si="128"/>
        <v>#REF!</v>
      </c>
      <c r="K937" s="73" t="e">
        <f t="shared" ca="1" si="129"/>
        <v>#REF!</v>
      </c>
      <c r="Q937" s="26"/>
      <c r="AB937" s="27"/>
      <c r="AG937" s="26"/>
      <c r="AK937" s="76" t="s">
        <v>409</v>
      </c>
      <c r="AL937" s="79">
        <v>0</v>
      </c>
      <c r="AM937" s="80" t="s">
        <v>435</v>
      </c>
      <c r="AN937" s="81">
        <v>0.25</v>
      </c>
      <c r="AO937" s="76" t="s">
        <v>1164</v>
      </c>
      <c r="AP937" s="79">
        <v>0</v>
      </c>
      <c r="AQ937" s="814" t="s">
        <v>1203</v>
      </c>
      <c r="AR937" s="815">
        <v>0.27300000000000002</v>
      </c>
    </row>
    <row r="938" spans="10:44" ht="18" customHeight="1" x14ac:dyDescent="0.25">
      <c r="J938" s="48" t="e">
        <f t="shared" ca="1" si="128"/>
        <v>#REF!</v>
      </c>
      <c r="K938" s="73" t="e">
        <f t="shared" ca="1" si="129"/>
        <v>#REF!</v>
      </c>
      <c r="Q938" s="26"/>
      <c r="AB938" s="27"/>
      <c r="AG938" s="26"/>
      <c r="AK938" s="76" t="s">
        <v>302</v>
      </c>
      <c r="AL938" s="79">
        <v>0</v>
      </c>
      <c r="AM938" s="80" t="s">
        <v>436</v>
      </c>
      <c r="AN938" s="81">
        <v>0</v>
      </c>
      <c r="AO938" s="76" t="s">
        <v>1165</v>
      </c>
      <c r="AP938" s="79">
        <v>0.22</v>
      </c>
      <c r="AQ938" s="814" t="s">
        <v>216</v>
      </c>
      <c r="AR938" s="815">
        <v>0.27300000000000002</v>
      </c>
    </row>
    <row r="939" spans="10:44" ht="18" customHeight="1" x14ac:dyDescent="0.25">
      <c r="J939" s="48" t="e">
        <f t="shared" ca="1" si="128"/>
        <v>#REF!</v>
      </c>
      <c r="K939" s="73" t="e">
        <f t="shared" ca="1" si="129"/>
        <v>#REF!</v>
      </c>
      <c r="Q939" s="26"/>
      <c r="AB939" s="27"/>
      <c r="AG939" s="26"/>
      <c r="AK939" s="76" t="s">
        <v>179</v>
      </c>
      <c r="AL939" s="79">
        <v>0</v>
      </c>
      <c r="AM939" s="80" t="s">
        <v>613</v>
      </c>
      <c r="AN939" s="81">
        <v>0.24</v>
      </c>
      <c r="AO939" s="76" t="s">
        <v>616</v>
      </c>
      <c r="AP939" s="79">
        <v>0.25900000000000001</v>
      </c>
      <c r="AQ939" s="814" t="s">
        <v>1204</v>
      </c>
      <c r="AR939" s="815">
        <v>0.26100000000000001</v>
      </c>
    </row>
    <row r="940" spans="10:44" ht="18" customHeight="1" x14ac:dyDescent="0.25">
      <c r="J940" s="48" t="e">
        <f t="shared" ca="1" si="128"/>
        <v>#REF!</v>
      </c>
      <c r="K940" s="73" t="e">
        <f t="shared" ca="1" si="129"/>
        <v>#REF!</v>
      </c>
      <c r="Q940" s="26"/>
      <c r="AB940" s="27"/>
      <c r="AG940" s="26"/>
      <c r="AK940" s="76" t="s">
        <v>455</v>
      </c>
      <c r="AL940" s="79">
        <v>0</v>
      </c>
      <c r="AM940" s="80" t="s">
        <v>614</v>
      </c>
      <c r="AN940" s="81">
        <v>0</v>
      </c>
      <c r="AO940" s="76" t="s">
        <v>1166</v>
      </c>
      <c r="AP940" s="79">
        <v>0</v>
      </c>
      <c r="AQ940" s="814" t="s">
        <v>91</v>
      </c>
      <c r="AR940" s="815">
        <v>0.27300000000000002</v>
      </c>
    </row>
    <row r="941" spans="10:44" ht="18" customHeight="1" x14ac:dyDescent="0.25">
      <c r="J941" s="48" t="e">
        <f t="shared" ca="1" si="128"/>
        <v>#REF!</v>
      </c>
      <c r="K941" s="73" t="e">
        <f t="shared" ca="1" si="129"/>
        <v>#REF!</v>
      </c>
      <c r="Q941" s="26"/>
      <c r="AB941" s="27"/>
      <c r="AG941" s="26"/>
      <c r="AK941" s="76" t="s">
        <v>488</v>
      </c>
      <c r="AL941" s="79">
        <v>0</v>
      </c>
      <c r="AM941" s="80" t="s">
        <v>458</v>
      </c>
      <c r="AN941" s="81">
        <v>0</v>
      </c>
      <c r="AO941" s="76" t="s">
        <v>347</v>
      </c>
      <c r="AP941" s="79">
        <v>0</v>
      </c>
      <c r="AQ941" s="814" t="s">
        <v>0</v>
      </c>
      <c r="AR941" s="815">
        <v>0.27300000000000002</v>
      </c>
    </row>
    <row r="942" spans="10:44" ht="18" customHeight="1" x14ac:dyDescent="0.25">
      <c r="J942" s="48" t="e">
        <f t="shared" ca="1" si="128"/>
        <v>#REF!</v>
      </c>
      <c r="K942" s="73" t="e">
        <f t="shared" ca="1" si="129"/>
        <v>#REF!</v>
      </c>
      <c r="Q942" s="26"/>
      <c r="AB942" s="27"/>
      <c r="AG942" s="26"/>
      <c r="AK942" s="76" t="s">
        <v>456</v>
      </c>
      <c r="AL942" s="79">
        <v>0</v>
      </c>
      <c r="AM942" s="80" t="s">
        <v>292</v>
      </c>
      <c r="AN942" s="81">
        <v>0</v>
      </c>
      <c r="AO942" s="76" t="s">
        <v>1167</v>
      </c>
      <c r="AP942" s="79">
        <v>0.25900000000000001</v>
      </c>
    </row>
    <row r="943" spans="10:44" ht="18" customHeight="1" x14ac:dyDescent="0.25">
      <c r="J943" s="48" t="e">
        <f t="shared" ca="1" si="128"/>
        <v>#REF!</v>
      </c>
      <c r="K943" s="73" t="e">
        <f t="shared" ca="1" si="129"/>
        <v>#REF!</v>
      </c>
      <c r="Q943" s="26"/>
      <c r="AB943" s="27"/>
      <c r="AG943" s="26"/>
      <c r="AK943" s="76" t="s">
        <v>489</v>
      </c>
      <c r="AL943" s="79">
        <v>0</v>
      </c>
      <c r="AM943" s="80" t="s">
        <v>293</v>
      </c>
      <c r="AN943" s="81">
        <v>0</v>
      </c>
      <c r="AO943" s="76" t="s">
        <v>1168</v>
      </c>
      <c r="AP943" s="79">
        <v>0</v>
      </c>
    </row>
    <row r="944" spans="10:44" ht="18" customHeight="1" x14ac:dyDescent="0.25">
      <c r="J944" s="48" t="e">
        <f t="shared" ref="J944:J996" ca="1" si="130">INDIRECT("_Com"&amp;$D$8)</f>
        <v>#REF!</v>
      </c>
      <c r="K944" s="73" t="e">
        <f t="shared" ref="K944:K996" ca="1" si="131">INDIRECT("_Mix"&amp;$D$8)</f>
        <v>#REF!</v>
      </c>
      <c r="Q944" s="26"/>
      <c r="AB944" s="27"/>
      <c r="AG944" s="26"/>
      <c r="AK944" s="76" t="s">
        <v>439</v>
      </c>
      <c r="AL944" s="79">
        <v>0</v>
      </c>
      <c r="AM944" s="80" t="s">
        <v>294</v>
      </c>
      <c r="AN944" s="81">
        <v>0</v>
      </c>
      <c r="AO944" s="76" t="s">
        <v>1169</v>
      </c>
      <c r="AP944" s="79">
        <v>0.25900000000000001</v>
      </c>
    </row>
    <row r="945" spans="2:42" ht="18" customHeight="1" x14ac:dyDescent="0.25">
      <c r="J945" s="48" t="e">
        <f t="shared" ca="1" si="130"/>
        <v>#REF!</v>
      </c>
      <c r="K945" s="73" t="e">
        <f t="shared" ca="1" si="131"/>
        <v>#REF!</v>
      </c>
      <c r="Q945" s="26"/>
      <c r="AB945" s="27"/>
      <c r="AG945" s="26"/>
      <c r="AK945" s="76" t="s">
        <v>304</v>
      </c>
      <c r="AL945" s="79">
        <v>5.000000074505806E-2</v>
      </c>
      <c r="AM945" s="80" t="s">
        <v>324</v>
      </c>
      <c r="AN945" s="81">
        <v>0.02</v>
      </c>
      <c r="AO945" s="76" t="s">
        <v>1170</v>
      </c>
      <c r="AP945" s="79">
        <v>0</v>
      </c>
    </row>
    <row r="946" spans="2:42" ht="18" customHeight="1" x14ac:dyDescent="0.25">
      <c r="J946" s="48" t="e">
        <f t="shared" ca="1" si="130"/>
        <v>#REF!</v>
      </c>
      <c r="K946" s="73" t="e">
        <f t="shared" ca="1" si="131"/>
        <v>#REF!</v>
      </c>
      <c r="Q946" s="26"/>
      <c r="AB946" s="27"/>
      <c r="AG946" s="26"/>
      <c r="AK946" s="76" t="s">
        <v>401</v>
      </c>
      <c r="AL946" s="79">
        <v>0.27000001072883606</v>
      </c>
      <c r="AM946" s="80" t="s">
        <v>295</v>
      </c>
      <c r="AN946" s="81">
        <v>0</v>
      </c>
      <c r="AO946" s="76" t="s">
        <v>1171</v>
      </c>
      <c r="AP946" s="79">
        <v>0</v>
      </c>
    </row>
    <row r="947" spans="2:42" ht="18" customHeight="1" x14ac:dyDescent="0.25">
      <c r="J947" s="48" t="e">
        <f t="shared" ca="1" si="130"/>
        <v>#REF!</v>
      </c>
      <c r="K947" s="73" t="e">
        <f t="shared" ca="1" si="131"/>
        <v>#REF!</v>
      </c>
      <c r="Q947" s="26"/>
      <c r="AB947" s="27"/>
      <c r="AG947" s="26"/>
      <c r="AK947" s="76" t="s">
        <v>216</v>
      </c>
      <c r="AL947" s="79">
        <v>0.2800000011920929</v>
      </c>
      <c r="AM947" s="80" t="s">
        <v>296</v>
      </c>
      <c r="AN947" s="81">
        <v>0</v>
      </c>
      <c r="AO947" s="76" t="s">
        <v>1172</v>
      </c>
      <c r="AP947" s="79">
        <v>0.246</v>
      </c>
    </row>
    <row r="948" spans="2:42" ht="18" customHeight="1" x14ac:dyDescent="0.25">
      <c r="J948" s="48" t="e">
        <f t="shared" ca="1" si="130"/>
        <v>#REF!</v>
      </c>
      <c r="K948" s="73" t="e">
        <f t="shared" ca="1" si="131"/>
        <v>#REF!</v>
      </c>
      <c r="Q948" s="26"/>
      <c r="AB948" s="27"/>
      <c r="AG948" s="26"/>
      <c r="AK948" s="76" t="s">
        <v>306</v>
      </c>
      <c r="AL948" s="79">
        <v>0.20999999344348907</v>
      </c>
      <c r="AM948" s="80" t="s">
        <v>615</v>
      </c>
      <c r="AN948" s="81">
        <v>0</v>
      </c>
      <c r="AO948" s="76" t="s">
        <v>1173</v>
      </c>
      <c r="AP948" s="79">
        <v>9.1999999999999998E-2</v>
      </c>
    </row>
    <row r="949" spans="2:42" ht="18" customHeight="1" x14ac:dyDescent="0.25">
      <c r="J949" s="48" t="e">
        <f t="shared" ca="1" si="130"/>
        <v>#REF!</v>
      </c>
      <c r="K949" s="73" t="e">
        <f t="shared" ca="1" si="131"/>
        <v>#REF!</v>
      </c>
      <c r="Q949" s="26"/>
      <c r="AB949" s="27"/>
      <c r="AG949" s="26"/>
      <c r="AK949" s="76" t="s">
        <v>359</v>
      </c>
      <c r="AL949" s="79">
        <v>0</v>
      </c>
      <c r="AM949" s="80" t="s">
        <v>297</v>
      </c>
      <c r="AN949" s="81">
        <v>0</v>
      </c>
      <c r="AO949" s="76" t="s">
        <v>1174</v>
      </c>
      <c r="AP949" s="79">
        <v>0.25900000000000001</v>
      </c>
    </row>
    <row r="950" spans="2:42" ht="18" customHeight="1" x14ac:dyDescent="0.25">
      <c r="J950" s="48" t="e">
        <f t="shared" ca="1" si="130"/>
        <v>#REF!</v>
      </c>
      <c r="K950" s="73" t="e">
        <f t="shared" ca="1" si="131"/>
        <v>#REF!</v>
      </c>
      <c r="Q950" s="26"/>
      <c r="AB950" s="27"/>
      <c r="AG950" s="26"/>
      <c r="AK950" s="82" t="s">
        <v>91</v>
      </c>
      <c r="AL950" s="79">
        <v>0.31000000238418579</v>
      </c>
      <c r="AM950" s="80" t="s">
        <v>325</v>
      </c>
      <c r="AN950" s="81">
        <v>0.22</v>
      </c>
      <c r="AO950" s="76" t="s">
        <v>1175</v>
      </c>
      <c r="AP950" s="79">
        <v>1.4E-2</v>
      </c>
    </row>
    <row r="951" spans="2:42" ht="18" customHeight="1" x14ac:dyDescent="0.25">
      <c r="J951" s="48" t="e">
        <f t="shared" ca="1" si="130"/>
        <v>#REF!</v>
      </c>
      <c r="K951" s="73" t="e">
        <f t="shared" ca="1" si="131"/>
        <v>#REF!</v>
      </c>
      <c r="Q951" s="26"/>
      <c r="AB951" s="27"/>
      <c r="AG951" s="26"/>
      <c r="AK951" s="82" t="s">
        <v>0</v>
      </c>
      <c r="AL951" s="79">
        <v>0.31000000238418579</v>
      </c>
      <c r="AM951" s="80" t="s">
        <v>345</v>
      </c>
      <c r="AN951" s="81">
        <v>0.24</v>
      </c>
      <c r="AO951" s="76" t="s">
        <v>1176</v>
      </c>
      <c r="AP951" s="79">
        <v>0.25900000000000001</v>
      </c>
    </row>
    <row r="952" spans="2:42" ht="18" customHeight="1" x14ac:dyDescent="0.25">
      <c r="J952" s="48" t="e">
        <f t="shared" ca="1" si="130"/>
        <v>#REF!</v>
      </c>
      <c r="K952" s="73" t="e">
        <f t="shared" ca="1" si="131"/>
        <v>#REF!</v>
      </c>
      <c r="Q952" s="26"/>
      <c r="AC952" s="27"/>
      <c r="AG952" s="26"/>
      <c r="AM952" s="80" t="s">
        <v>616</v>
      </c>
      <c r="AN952" s="81">
        <v>0</v>
      </c>
      <c r="AO952" s="76" t="s">
        <v>1177</v>
      </c>
      <c r="AP952" s="79">
        <v>0.252</v>
      </c>
    </row>
    <row r="953" spans="2:42" ht="18" customHeight="1" x14ac:dyDescent="0.25">
      <c r="B953" s="27"/>
      <c r="C953" s="27"/>
      <c r="D953" s="27"/>
      <c r="E953" s="27"/>
      <c r="F953" s="27"/>
      <c r="J953" s="48" t="e">
        <f t="shared" ca="1" si="130"/>
        <v>#REF!</v>
      </c>
      <c r="K953" s="73" t="e">
        <f t="shared" ca="1" si="131"/>
        <v>#REF!</v>
      </c>
      <c r="Q953" s="26"/>
      <c r="W953" s="27"/>
      <c r="X953" s="27"/>
      <c r="Y953" s="27"/>
      <c r="Z953" s="27"/>
      <c r="AA953" s="27"/>
      <c r="AB953" s="27"/>
      <c r="AC953" s="27"/>
      <c r="AD953" s="27"/>
      <c r="AE953" s="27"/>
      <c r="AF953" s="27"/>
      <c r="AH953" s="27"/>
      <c r="AI953" s="27"/>
      <c r="AJ953" s="27"/>
      <c r="AK953" s="27"/>
      <c r="AL953" s="27"/>
      <c r="AM953" s="80" t="s">
        <v>210</v>
      </c>
      <c r="AN953" s="81">
        <v>0</v>
      </c>
      <c r="AO953" s="76" t="s">
        <v>1178</v>
      </c>
      <c r="AP953" s="79">
        <v>0.254</v>
      </c>
    </row>
    <row r="954" spans="2:42" ht="18" customHeight="1" x14ac:dyDescent="0.25">
      <c r="J954" s="48" t="e">
        <f t="shared" ca="1" si="130"/>
        <v>#REF!</v>
      </c>
      <c r="K954" s="73" t="e">
        <f t="shared" ca="1" si="131"/>
        <v>#REF!</v>
      </c>
      <c r="Q954" s="26"/>
      <c r="AC954" s="27"/>
      <c r="AG954" s="26"/>
      <c r="AM954" s="80" t="s">
        <v>299</v>
      </c>
      <c r="AN954" s="81">
        <v>0</v>
      </c>
      <c r="AO954" s="76" t="s">
        <v>1179</v>
      </c>
      <c r="AP954" s="79">
        <v>0.25900000000000001</v>
      </c>
    </row>
    <row r="955" spans="2:42" ht="18" customHeight="1" x14ac:dyDescent="0.25">
      <c r="J955" s="48" t="e">
        <f t="shared" ca="1" si="130"/>
        <v>#REF!</v>
      </c>
      <c r="K955" s="73" t="e">
        <f t="shared" ca="1" si="131"/>
        <v>#REF!</v>
      </c>
      <c r="Q955" s="26"/>
      <c r="AC955" s="27"/>
      <c r="AG955" s="26"/>
      <c r="AM955" s="80" t="s">
        <v>617</v>
      </c>
      <c r="AN955" s="81">
        <v>0</v>
      </c>
      <c r="AO955" s="76" t="s">
        <v>1180</v>
      </c>
      <c r="AP955" s="79">
        <v>0.25900000000000001</v>
      </c>
    </row>
    <row r="956" spans="2:42" ht="18" customHeight="1" x14ac:dyDescent="0.25">
      <c r="J956" s="48" t="e">
        <f t="shared" ca="1" si="130"/>
        <v>#REF!</v>
      </c>
      <c r="K956" s="73" t="e">
        <f t="shared" ca="1" si="131"/>
        <v>#REF!</v>
      </c>
      <c r="Q956" s="26"/>
      <c r="AC956" s="27"/>
      <c r="AG956" s="26"/>
      <c r="AM956" s="80" t="s">
        <v>211</v>
      </c>
      <c r="AN956" s="81">
        <v>0</v>
      </c>
      <c r="AO956" s="76" t="s">
        <v>1181</v>
      </c>
      <c r="AP956" s="79">
        <v>0.25800000000000001</v>
      </c>
    </row>
    <row r="957" spans="2:42" ht="18" customHeight="1" x14ac:dyDescent="0.25">
      <c r="J957" s="48" t="e">
        <f t="shared" ca="1" si="130"/>
        <v>#REF!</v>
      </c>
      <c r="K957" s="73" t="e">
        <f t="shared" ca="1" si="131"/>
        <v>#REF!</v>
      </c>
      <c r="Q957" s="26"/>
      <c r="AC957" s="27"/>
      <c r="AG957" s="26"/>
      <c r="AM957" s="80" t="s">
        <v>437</v>
      </c>
      <c r="AN957" s="81">
        <v>0</v>
      </c>
      <c r="AO957" s="76" t="s">
        <v>1182</v>
      </c>
      <c r="AP957" s="79">
        <v>0</v>
      </c>
    </row>
    <row r="958" spans="2:42" ht="18" customHeight="1" x14ac:dyDescent="0.25">
      <c r="J958" s="48" t="e">
        <f t="shared" ca="1" si="130"/>
        <v>#REF!</v>
      </c>
      <c r="K958" s="73" t="e">
        <f t="shared" ca="1" si="131"/>
        <v>#REF!</v>
      </c>
      <c r="Q958" s="26"/>
      <c r="AC958" s="27"/>
      <c r="AG958" s="26"/>
      <c r="AM958" s="80" t="s">
        <v>478</v>
      </c>
      <c r="AN958" s="81">
        <v>0.02</v>
      </c>
      <c r="AO958" s="76" t="s">
        <v>1183</v>
      </c>
      <c r="AP958" s="79">
        <v>0</v>
      </c>
    </row>
    <row r="959" spans="2:42" ht="18" customHeight="1" x14ac:dyDescent="0.25">
      <c r="J959" s="48" t="e">
        <f t="shared" ca="1" si="130"/>
        <v>#REF!</v>
      </c>
      <c r="K959" s="73" t="e">
        <f t="shared" ca="1" si="131"/>
        <v>#REF!</v>
      </c>
      <c r="Q959" s="26"/>
      <c r="AC959" s="27"/>
      <c r="AG959" s="26"/>
      <c r="AM959" s="80" t="s">
        <v>394</v>
      </c>
      <c r="AN959" s="81">
        <v>0.01</v>
      </c>
      <c r="AO959" s="76" t="s">
        <v>1184</v>
      </c>
      <c r="AP959" s="79">
        <v>0.245</v>
      </c>
    </row>
    <row r="960" spans="2:42" ht="18" customHeight="1" x14ac:dyDescent="0.25">
      <c r="J960" s="48" t="e">
        <f t="shared" ca="1" si="130"/>
        <v>#REF!</v>
      </c>
      <c r="K960" s="73" t="e">
        <f t="shared" ca="1" si="131"/>
        <v>#REF!</v>
      </c>
      <c r="Q960" s="26"/>
      <c r="AC960" s="27"/>
      <c r="AG960" s="26"/>
      <c r="AM960" s="80" t="s">
        <v>487</v>
      </c>
      <c r="AN960" s="81">
        <v>0.21</v>
      </c>
      <c r="AO960" s="76" t="s">
        <v>1185</v>
      </c>
      <c r="AP960" s="79">
        <v>0</v>
      </c>
    </row>
    <row r="961" spans="10:42" ht="18" customHeight="1" x14ac:dyDescent="0.25">
      <c r="J961" s="48" t="e">
        <f t="shared" ca="1" si="130"/>
        <v>#REF!</v>
      </c>
      <c r="K961" s="73" t="e">
        <f t="shared" ca="1" si="131"/>
        <v>#REF!</v>
      </c>
      <c r="Q961" s="26"/>
      <c r="AC961" s="27"/>
      <c r="AG961" s="26"/>
      <c r="AM961" s="80" t="s">
        <v>300</v>
      </c>
      <c r="AN961" s="81">
        <v>0.24</v>
      </c>
      <c r="AO961" s="76" t="s">
        <v>1186</v>
      </c>
      <c r="AP961" s="79">
        <v>0</v>
      </c>
    </row>
    <row r="962" spans="10:42" ht="18" customHeight="1" x14ac:dyDescent="0.25">
      <c r="J962" s="48" t="e">
        <f t="shared" ca="1" si="130"/>
        <v>#REF!</v>
      </c>
      <c r="K962" s="73" t="e">
        <f t="shared" ca="1" si="131"/>
        <v>#REF!</v>
      </c>
      <c r="Q962" s="26"/>
      <c r="AC962" s="27"/>
      <c r="AG962" s="26"/>
      <c r="AM962" s="80" t="s">
        <v>212</v>
      </c>
      <c r="AN962" s="81">
        <v>0.05</v>
      </c>
      <c r="AO962" s="76" t="s">
        <v>1187</v>
      </c>
      <c r="AP962" s="79">
        <v>0</v>
      </c>
    </row>
    <row r="963" spans="10:42" ht="18" customHeight="1" x14ac:dyDescent="0.25">
      <c r="J963" s="48" t="e">
        <f t="shared" ca="1" si="130"/>
        <v>#REF!</v>
      </c>
      <c r="K963" s="73" t="e">
        <f t="shared" ca="1" si="131"/>
        <v>#REF!</v>
      </c>
      <c r="Q963" s="26"/>
      <c r="AC963" s="27"/>
      <c r="AG963" s="26"/>
      <c r="AM963" s="80" t="s">
        <v>407</v>
      </c>
      <c r="AN963" s="81">
        <v>0</v>
      </c>
      <c r="AO963" s="76" t="s">
        <v>1188</v>
      </c>
      <c r="AP963" s="79">
        <v>0.20100000000000001</v>
      </c>
    </row>
    <row r="964" spans="10:42" ht="18" customHeight="1" x14ac:dyDescent="0.25">
      <c r="J964" s="48" t="e">
        <f t="shared" ca="1" si="130"/>
        <v>#REF!</v>
      </c>
      <c r="K964" s="73" t="e">
        <f t="shared" ca="1" si="131"/>
        <v>#REF!</v>
      </c>
      <c r="Q964" s="26"/>
      <c r="AC964" s="27"/>
      <c r="AG964" s="26"/>
      <c r="AM964" s="80" t="s">
        <v>618</v>
      </c>
      <c r="AN964" s="81">
        <v>0.24</v>
      </c>
      <c r="AO964" s="76" t="s">
        <v>1189</v>
      </c>
      <c r="AP964" s="79">
        <v>8.5999999999999993E-2</v>
      </c>
    </row>
    <row r="965" spans="10:42" ht="18" customHeight="1" x14ac:dyDescent="0.25">
      <c r="J965" s="48" t="e">
        <f t="shared" ca="1" si="130"/>
        <v>#REF!</v>
      </c>
      <c r="K965" s="73" t="e">
        <f t="shared" ca="1" si="131"/>
        <v>#REF!</v>
      </c>
      <c r="Q965" s="26"/>
      <c r="AC965" s="27"/>
      <c r="AG965" s="26"/>
      <c r="AM965" s="80" t="s">
        <v>619</v>
      </c>
      <c r="AN965" s="81">
        <v>0.2</v>
      </c>
      <c r="AO965" s="76" t="s">
        <v>1190</v>
      </c>
      <c r="AP965" s="79">
        <v>0</v>
      </c>
    </row>
    <row r="966" spans="10:42" ht="18" customHeight="1" x14ac:dyDescent="0.25">
      <c r="J966" s="48" t="e">
        <f t="shared" ca="1" si="130"/>
        <v>#REF!</v>
      </c>
      <c r="K966" s="73" t="e">
        <f t="shared" ca="1" si="131"/>
        <v>#REF!</v>
      </c>
      <c r="Q966" s="26"/>
      <c r="AC966" s="27"/>
      <c r="AG966" s="26"/>
      <c r="AM966" s="80" t="s">
        <v>620</v>
      </c>
      <c r="AN966" s="81">
        <v>0</v>
      </c>
      <c r="AO966" s="76" t="s">
        <v>1191</v>
      </c>
      <c r="AP966" s="79">
        <v>0</v>
      </c>
    </row>
    <row r="967" spans="10:42" ht="18" customHeight="1" x14ac:dyDescent="0.25">
      <c r="J967" s="48" t="e">
        <f t="shared" ca="1" si="130"/>
        <v>#REF!</v>
      </c>
      <c r="K967" s="73" t="e">
        <f t="shared" ca="1" si="131"/>
        <v>#REF!</v>
      </c>
      <c r="Q967" s="26"/>
      <c r="AC967" s="27"/>
      <c r="AG967" s="26"/>
      <c r="AM967" s="80" t="s">
        <v>621</v>
      </c>
      <c r="AN967" s="81">
        <v>0.25</v>
      </c>
      <c r="AO967" s="76" t="s">
        <v>1192</v>
      </c>
      <c r="AP967" s="79">
        <v>0.25900000000000001</v>
      </c>
    </row>
    <row r="968" spans="10:42" ht="18" customHeight="1" x14ac:dyDescent="0.25">
      <c r="J968" s="48" t="e">
        <f t="shared" ca="1" si="130"/>
        <v>#REF!</v>
      </c>
      <c r="K968" s="73" t="e">
        <f t="shared" ca="1" si="131"/>
        <v>#REF!</v>
      </c>
      <c r="Q968" s="26"/>
      <c r="AC968" s="27"/>
      <c r="AG968" s="26"/>
      <c r="AM968" s="80" t="s">
        <v>44</v>
      </c>
      <c r="AN968" s="81">
        <v>0</v>
      </c>
      <c r="AO968" s="76" t="s">
        <v>1193</v>
      </c>
      <c r="AP968" s="79">
        <v>0.25900000000000001</v>
      </c>
    </row>
    <row r="969" spans="10:42" ht="18" customHeight="1" x14ac:dyDescent="0.25">
      <c r="J969" s="48" t="e">
        <f t="shared" ca="1" si="130"/>
        <v>#REF!</v>
      </c>
      <c r="K969" s="73" t="e">
        <f t="shared" ca="1" si="131"/>
        <v>#REF!</v>
      </c>
      <c r="Q969" s="26"/>
      <c r="AC969" s="27"/>
      <c r="AG969" s="26"/>
      <c r="AM969" s="80" t="s">
        <v>395</v>
      </c>
      <c r="AN969" s="81">
        <v>0.23</v>
      </c>
      <c r="AO969" s="76" t="s">
        <v>1194</v>
      </c>
      <c r="AP969" s="79">
        <v>0.25900000000000001</v>
      </c>
    </row>
    <row r="970" spans="10:42" ht="18" customHeight="1" x14ac:dyDescent="0.25">
      <c r="J970" s="48" t="e">
        <f t="shared" ca="1" si="130"/>
        <v>#REF!</v>
      </c>
      <c r="K970" s="73" t="e">
        <f t="shared" ca="1" si="131"/>
        <v>#REF!</v>
      </c>
      <c r="Q970" s="26"/>
      <c r="AC970" s="27"/>
      <c r="AG970" s="26"/>
      <c r="AM970" s="80" t="s">
        <v>213</v>
      </c>
      <c r="AN970" s="81">
        <v>0</v>
      </c>
      <c r="AO970" s="76" t="s">
        <v>1195</v>
      </c>
      <c r="AP970" s="79">
        <v>0.23300000000000001</v>
      </c>
    </row>
    <row r="971" spans="10:42" ht="18" customHeight="1" x14ac:dyDescent="0.25">
      <c r="J971" s="48" t="e">
        <f t="shared" ca="1" si="130"/>
        <v>#REF!</v>
      </c>
      <c r="K971" s="73" t="e">
        <f t="shared" ca="1" si="131"/>
        <v>#REF!</v>
      </c>
      <c r="Q971" s="26"/>
      <c r="AC971" s="27"/>
      <c r="AG971" s="26"/>
      <c r="AM971" s="80" t="s">
        <v>622</v>
      </c>
      <c r="AN971" s="81">
        <v>0</v>
      </c>
      <c r="AO971" s="76" t="s">
        <v>409</v>
      </c>
      <c r="AP971" s="79">
        <v>0</v>
      </c>
    </row>
    <row r="972" spans="10:42" ht="18" customHeight="1" x14ac:dyDescent="0.25">
      <c r="J972" s="48" t="e">
        <f t="shared" ca="1" si="130"/>
        <v>#REF!</v>
      </c>
      <c r="K972" s="73" t="e">
        <f t="shared" ca="1" si="131"/>
        <v>#REF!</v>
      </c>
      <c r="Q972" s="26"/>
      <c r="AC972" s="27"/>
      <c r="AG972" s="26"/>
      <c r="AM972" s="80" t="s">
        <v>301</v>
      </c>
      <c r="AN972" s="81">
        <v>0</v>
      </c>
      <c r="AO972" s="76" t="s">
        <v>302</v>
      </c>
      <c r="AP972" s="79">
        <v>0.191</v>
      </c>
    </row>
    <row r="973" spans="10:42" ht="18" customHeight="1" x14ac:dyDescent="0.25">
      <c r="J973" s="48" t="e">
        <f t="shared" ca="1" si="130"/>
        <v>#REF!</v>
      </c>
      <c r="K973" s="73" t="e">
        <f t="shared" ca="1" si="131"/>
        <v>#REF!</v>
      </c>
      <c r="Q973" s="26"/>
      <c r="AC973" s="27"/>
      <c r="AG973" s="26"/>
      <c r="AM973" s="80" t="s">
        <v>397</v>
      </c>
      <c r="AN973" s="81">
        <v>0</v>
      </c>
      <c r="AO973" s="76" t="s">
        <v>1196</v>
      </c>
      <c r="AP973" s="79">
        <v>0</v>
      </c>
    </row>
    <row r="974" spans="10:42" ht="18" customHeight="1" x14ac:dyDescent="0.25">
      <c r="J974" s="48" t="e">
        <f t="shared" ca="1" si="130"/>
        <v>#REF!</v>
      </c>
      <c r="K974" s="73" t="e">
        <f t="shared" ca="1" si="131"/>
        <v>#REF!</v>
      </c>
      <c r="Q974" s="26"/>
      <c r="AC974" s="27"/>
      <c r="AG974" s="26"/>
      <c r="AM974" s="80" t="s">
        <v>214</v>
      </c>
      <c r="AN974" s="81">
        <v>0</v>
      </c>
      <c r="AO974" s="76" t="s">
        <v>1197</v>
      </c>
      <c r="AP974" s="79">
        <v>0</v>
      </c>
    </row>
    <row r="975" spans="10:42" ht="18" customHeight="1" x14ac:dyDescent="0.25">
      <c r="J975" s="48" t="e">
        <f t="shared" ca="1" si="130"/>
        <v>#REF!</v>
      </c>
      <c r="K975" s="73" t="e">
        <f t="shared" ca="1" si="131"/>
        <v>#REF!</v>
      </c>
      <c r="Q975" s="26"/>
      <c r="AC975" s="27"/>
      <c r="AG975" s="26"/>
      <c r="AM975" s="80" t="s">
        <v>398</v>
      </c>
      <c r="AN975" s="81">
        <v>0</v>
      </c>
      <c r="AO975" s="76" t="s">
        <v>1198</v>
      </c>
      <c r="AP975" s="79">
        <v>0</v>
      </c>
    </row>
    <row r="976" spans="10:42" ht="18" customHeight="1" x14ac:dyDescent="0.25">
      <c r="J976" s="48" t="e">
        <f t="shared" ca="1" si="130"/>
        <v>#REF!</v>
      </c>
      <c r="K976" s="73" t="e">
        <f t="shared" ca="1" si="131"/>
        <v>#REF!</v>
      </c>
      <c r="Q976" s="26"/>
      <c r="AC976" s="27"/>
      <c r="AG976" s="26"/>
      <c r="AM976" s="80" t="s">
        <v>623</v>
      </c>
      <c r="AN976" s="81">
        <v>0</v>
      </c>
      <c r="AO976" s="76" t="s">
        <v>1199</v>
      </c>
      <c r="AP976" s="79">
        <v>0.25900000000000001</v>
      </c>
    </row>
    <row r="977" spans="10:42" ht="18" customHeight="1" x14ac:dyDescent="0.25">
      <c r="J977" s="48" t="e">
        <f t="shared" ca="1" si="130"/>
        <v>#REF!</v>
      </c>
      <c r="K977" s="73" t="e">
        <f t="shared" ca="1" si="131"/>
        <v>#REF!</v>
      </c>
      <c r="Q977" s="26"/>
      <c r="AC977" s="27"/>
      <c r="AG977" s="26"/>
      <c r="AM977" s="80" t="s">
        <v>178</v>
      </c>
      <c r="AN977" s="81">
        <v>0</v>
      </c>
      <c r="AO977" s="76" t="s">
        <v>399</v>
      </c>
      <c r="AP977" s="79">
        <v>0.25900000000000001</v>
      </c>
    </row>
    <row r="978" spans="10:42" ht="18" customHeight="1" x14ac:dyDescent="0.25">
      <c r="J978" s="48" t="e">
        <f t="shared" ca="1" si="130"/>
        <v>#REF!</v>
      </c>
      <c r="K978" s="73" t="e">
        <f t="shared" ca="1" si="131"/>
        <v>#REF!</v>
      </c>
      <c r="Q978" s="26"/>
      <c r="AC978" s="27"/>
      <c r="AG978" s="26"/>
      <c r="AM978" s="80" t="s">
        <v>408</v>
      </c>
      <c r="AN978" s="81">
        <v>0.19</v>
      </c>
      <c r="AO978" s="76" t="s">
        <v>1200</v>
      </c>
      <c r="AP978" s="79">
        <v>0.25800000000000001</v>
      </c>
    </row>
    <row r="979" spans="10:42" ht="18" customHeight="1" x14ac:dyDescent="0.25">
      <c r="J979" s="48" t="e">
        <f t="shared" ca="1" si="130"/>
        <v>#REF!</v>
      </c>
      <c r="K979" s="73" t="e">
        <f t="shared" ca="1" si="131"/>
        <v>#REF!</v>
      </c>
      <c r="Q979" s="26"/>
      <c r="AC979" s="27"/>
      <c r="AG979" s="26"/>
      <c r="AM979" s="80" t="s">
        <v>409</v>
      </c>
      <c r="AN979" s="81">
        <v>0</v>
      </c>
      <c r="AO979" s="76" t="s">
        <v>1201</v>
      </c>
      <c r="AP979" s="79">
        <v>0</v>
      </c>
    </row>
    <row r="980" spans="10:42" ht="18" customHeight="1" x14ac:dyDescent="0.25">
      <c r="J980" s="48" t="e">
        <f t="shared" ca="1" si="130"/>
        <v>#REF!</v>
      </c>
      <c r="K980" s="73" t="e">
        <f t="shared" ca="1" si="131"/>
        <v>#REF!</v>
      </c>
      <c r="Q980" s="26"/>
      <c r="AC980" s="27"/>
      <c r="AG980" s="26"/>
      <c r="AM980" s="80" t="s">
        <v>302</v>
      </c>
      <c r="AN980" s="81">
        <v>0</v>
      </c>
      <c r="AO980" s="76" t="s">
        <v>1202</v>
      </c>
      <c r="AP980" s="79">
        <v>0</v>
      </c>
    </row>
    <row r="981" spans="10:42" ht="18" customHeight="1" x14ac:dyDescent="0.25">
      <c r="J981" s="48" t="e">
        <f t="shared" ca="1" si="130"/>
        <v>#REF!</v>
      </c>
      <c r="K981" s="73" t="e">
        <f t="shared" ca="1" si="131"/>
        <v>#REF!</v>
      </c>
      <c r="Q981" s="26"/>
      <c r="AC981" s="27"/>
      <c r="AG981" s="26"/>
      <c r="AM981" s="80" t="s">
        <v>624</v>
      </c>
      <c r="AN981" s="81">
        <v>0.19</v>
      </c>
      <c r="AO981" s="76" t="s">
        <v>1203</v>
      </c>
      <c r="AP981" s="79">
        <v>0.25900000000000001</v>
      </c>
    </row>
    <row r="982" spans="10:42" ht="18" customHeight="1" x14ac:dyDescent="0.25">
      <c r="J982" s="48" t="e">
        <f t="shared" ca="1" si="130"/>
        <v>#REF!</v>
      </c>
      <c r="K982" s="73" t="e">
        <f t="shared" ca="1" si="131"/>
        <v>#REF!</v>
      </c>
      <c r="Q982" s="26"/>
      <c r="AC982" s="27"/>
      <c r="AG982" s="26"/>
      <c r="AM982" s="80" t="s">
        <v>179</v>
      </c>
      <c r="AN982" s="81">
        <v>0</v>
      </c>
      <c r="AO982" s="76" t="s">
        <v>216</v>
      </c>
      <c r="AP982" s="79">
        <v>0.25900000000000001</v>
      </c>
    </row>
    <row r="983" spans="10:42" ht="18" customHeight="1" x14ac:dyDescent="0.25">
      <c r="J983" s="48" t="e">
        <f t="shared" ca="1" si="130"/>
        <v>#REF!</v>
      </c>
      <c r="K983" s="73" t="e">
        <f t="shared" ca="1" si="131"/>
        <v>#REF!</v>
      </c>
      <c r="Q983" s="26"/>
      <c r="AC983" s="27"/>
      <c r="AG983" s="26"/>
      <c r="AM983" s="80" t="s">
        <v>625</v>
      </c>
      <c r="AN983" s="81">
        <v>0.01</v>
      </c>
      <c r="AO983" s="76" t="s">
        <v>1204</v>
      </c>
      <c r="AP983" s="79">
        <v>0.25900000000000001</v>
      </c>
    </row>
    <row r="984" spans="10:42" ht="18" customHeight="1" x14ac:dyDescent="0.25">
      <c r="J984" s="48" t="e">
        <f t="shared" ca="1" si="130"/>
        <v>#REF!</v>
      </c>
      <c r="K984" s="73" t="e">
        <f t="shared" ca="1" si="131"/>
        <v>#REF!</v>
      </c>
      <c r="Q984" s="26"/>
      <c r="AC984" s="27"/>
      <c r="AG984" s="26"/>
      <c r="AM984" s="80" t="s">
        <v>626</v>
      </c>
      <c r="AN984" s="81">
        <v>0.24</v>
      </c>
      <c r="AO984" s="76" t="s">
        <v>1205</v>
      </c>
      <c r="AP984" s="79">
        <v>0</v>
      </c>
    </row>
    <row r="985" spans="10:42" ht="18" customHeight="1" x14ac:dyDescent="0.25">
      <c r="J985" s="48" t="e">
        <f t="shared" ca="1" si="130"/>
        <v>#REF!</v>
      </c>
      <c r="K985" s="73" t="e">
        <f t="shared" ca="1" si="131"/>
        <v>#REF!</v>
      </c>
      <c r="Q985" s="26"/>
      <c r="AC985" s="27"/>
      <c r="AG985" s="26"/>
      <c r="AM985" s="80" t="s">
        <v>399</v>
      </c>
      <c r="AN985" s="81">
        <v>0</v>
      </c>
      <c r="AO985" s="76" t="s">
        <v>1206</v>
      </c>
      <c r="AP985" s="79">
        <v>5.3999999999999999E-2</v>
      </c>
    </row>
    <row r="986" spans="10:42" ht="18" customHeight="1" x14ac:dyDescent="0.25">
      <c r="J986" s="48" t="e">
        <f t="shared" ca="1" si="130"/>
        <v>#REF!</v>
      </c>
      <c r="K986" s="73" t="e">
        <f t="shared" ca="1" si="131"/>
        <v>#REF!</v>
      </c>
      <c r="Q986" s="26"/>
      <c r="AC986" s="27"/>
      <c r="AG986" s="26"/>
      <c r="AM986" s="80" t="s">
        <v>627</v>
      </c>
      <c r="AN986" s="81">
        <v>0.2</v>
      </c>
      <c r="AO986" s="76" t="s">
        <v>91</v>
      </c>
      <c r="AP986" s="79">
        <v>0.25900000000000001</v>
      </c>
    </row>
    <row r="987" spans="10:42" ht="18" customHeight="1" x14ac:dyDescent="0.25">
      <c r="J987" s="48" t="e">
        <f t="shared" ca="1" si="130"/>
        <v>#REF!</v>
      </c>
      <c r="K987" s="73" t="e">
        <f t="shared" ca="1" si="131"/>
        <v>#REF!</v>
      </c>
      <c r="Q987" s="26"/>
      <c r="AC987" s="27"/>
      <c r="AG987" s="26"/>
      <c r="AM987" s="80" t="s">
        <v>628</v>
      </c>
      <c r="AN987" s="81">
        <v>0</v>
      </c>
      <c r="AO987" s="76" t="s">
        <v>0</v>
      </c>
      <c r="AP987" s="79">
        <v>0.25900000000000001</v>
      </c>
    </row>
    <row r="988" spans="10:42" ht="18" customHeight="1" x14ac:dyDescent="0.25">
      <c r="J988" s="48" t="e">
        <f t="shared" ca="1" si="130"/>
        <v>#REF!</v>
      </c>
      <c r="K988" s="73" t="e">
        <f t="shared" ca="1" si="131"/>
        <v>#REF!</v>
      </c>
      <c r="Q988" s="26"/>
      <c r="AC988" s="27"/>
      <c r="AG988" s="26"/>
      <c r="AM988" s="80" t="s">
        <v>400</v>
      </c>
      <c r="AN988" s="81">
        <v>0</v>
      </c>
    </row>
    <row r="989" spans="10:42" ht="18" customHeight="1" x14ac:dyDescent="0.25">
      <c r="J989" s="48" t="e">
        <f t="shared" ca="1" si="130"/>
        <v>#REF!</v>
      </c>
      <c r="K989" s="73" t="e">
        <f t="shared" ca="1" si="131"/>
        <v>#REF!</v>
      </c>
      <c r="Q989" s="26"/>
      <c r="AC989" s="27"/>
      <c r="AG989" s="26"/>
      <c r="AM989" s="80" t="s">
        <v>629</v>
      </c>
      <c r="AN989" s="81">
        <v>0</v>
      </c>
    </row>
    <row r="990" spans="10:42" ht="18" customHeight="1" x14ac:dyDescent="0.25">
      <c r="J990" s="48" t="e">
        <f t="shared" ca="1" si="130"/>
        <v>#REF!</v>
      </c>
      <c r="K990" s="73" t="e">
        <f t="shared" ca="1" si="131"/>
        <v>#REF!</v>
      </c>
      <c r="Q990" s="26"/>
      <c r="AC990" s="27"/>
      <c r="AG990" s="26"/>
      <c r="AM990" s="80" t="s">
        <v>439</v>
      </c>
      <c r="AN990" s="81">
        <v>0</v>
      </c>
    </row>
    <row r="991" spans="10:42" ht="18" customHeight="1" x14ac:dyDescent="0.25">
      <c r="J991" s="48" t="e">
        <f t="shared" ca="1" si="130"/>
        <v>#REF!</v>
      </c>
      <c r="K991" s="73" t="e">
        <f t="shared" ca="1" si="131"/>
        <v>#REF!</v>
      </c>
      <c r="Q991" s="26"/>
      <c r="AC991" s="27"/>
      <c r="AG991" s="26"/>
      <c r="AM991" s="80" t="s">
        <v>401</v>
      </c>
      <c r="AN991" s="81">
        <v>0.17</v>
      </c>
    </row>
    <row r="992" spans="10:42" ht="18" customHeight="1" x14ac:dyDescent="0.25">
      <c r="J992" s="48" t="e">
        <f t="shared" ca="1" si="130"/>
        <v>#REF!</v>
      </c>
      <c r="K992" s="73" t="e">
        <f t="shared" ca="1" si="131"/>
        <v>#REF!</v>
      </c>
      <c r="Q992" s="26"/>
      <c r="AC992" s="27"/>
      <c r="AG992" s="26"/>
      <c r="AM992" s="80" t="s">
        <v>216</v>
      </c>
      <c r="AN992" s="81">
        <v>0.25</v>
      </c>
    </row>
    <row r="993" spans="8:41" ht="18" customHeight="1" x14ac:dyDescent="0.25">
      <c r="J993" s="48" t="e">
        <f t="shared" ca="1" si="130"/>
        <v>#REF!</v>
      </c>
      <c r="K993" s="73" t="e">
        <f t="shared" ca="1" si="131"/>
        <v>#REF!</v>
      </c>
      <c r="Q993" s="26"/>
      <c r="AC993" s="27"/>
      <c r="AG993" s="26"/>
      <c r="AM993" s="80" t="s">
        <v>306</v>
      </c>
      <c r="AN993" s="81">
        <v>0.16</v>
      </c>
    </row>
    <row r="994" spans="8:41" ht="18" customHeight="1" x14ac:dyDescent="0.25">
      <c r="J994" s="48" t="e">
        <f t="shared" ca="1" si="130"/>
        <v>#REF!</v>
      </c>
      <c r="K994" s="73" t="e">
        <f t="shared" ca="1" si="131"/>
        <v>#REF!</v>
      </c>
      <c r="Q994" s="26"/>
      <c r="AC994" s="27"/>
      <c r="AG994" s="26"/>
      <c r="AM994" s="80" t="s">
        <v>630</v>
      </c>
      <c r="AN994" s="81">
        <v>0.24</v>
      </c>
    </row>
    <row r="995" spans="8:41" ht="18" customHeight="1" x14ac:dyDescent="0.25">
      <c r="J995" s="48" t="e">
        <f t="shared" ca="1" si="130"/>
        <v>#REF!</v>
      </c>
      <c r="K995" s="73" t="e">
        <f t="shared" ca="1" si="131"/>
        <v>#REF!</v>
      </c>
      <c r="Q995" s="26"/>
      <c r="AC995" s="27"/>
      <c r="AG995" s="26"/>
      <c r="AM995" s="83" t="s">
        <v>91</v>
      </c>
      <c r="AN995" s="50">
        <v>0.25</v>
      </c>
    </row>
    <row r="996" spans="8:41" ht="18" customHeight="1" x14ac:dyDescent="0.25">
      <c r="J996" s="48" t="e">
        <f t="shared" ca="1" si="130"/>
        <v>#REF!</v>
      </c>
      <c r="K996" s="73" t="e">
        <f t="shared" ca="1" si="131"/>
        <v>#REF!</v>
      </c>
      <c r="Q996" s="26"/>
      <c r="AC996" s="27"/>
      <c r="AG996" s="26"/>
      <c r="AM996" s="82" t="s">
        <v>0</v>
      </c>
      <c r="AN996" s="21">
        <v>0.25</v>
      </c>
    </row>
    <row r="997" spans="8:41" ht="18" customHeight="1" x14ac:dyDescent="0.25">
      <c r="H997" s="165"/>
      <c r="I997" s="166"/>
      <c r="Q997" s="26"/>
      <c r="AD997" s="27"/>
      <c r="AG997" s="26"/>
      <c r="AN997" s="167"/>
    </row>
    <row r="998" spans="8:41" ht="18" customHeight="1" x14ac:dyDescent="0.25">
      <c r="H998" s="165"/>
      <c r="I998" s="166"/>
      <c r="Q998" s="26"/>
      <c r="AD998" s="27"/>
      <c r="AG998" s="26"/>
      <c r="AN998" s="167"/>
    </row>
    <row r="999" spans="8:41" ht="18" customHeight="1" x14ac:dyDescent="0.25">
      <c r="H999" s="165"/>
      <c r="I999" s="166"/>
      <c r="Q999" s="26"/>
      <c r="AD999" s="27"/>
      <c r="AG999" s="26"/>
      <c r="AN999" s="167"/>
    </row>
    <row r="1000" spans="8:41" ht="18" customHeight="1" x14ac:dyDescent="0.25">
      <c r="H1000" s="165"/>
      <c r="I1000" s="166"/>
      <c r="Q1000" s="26"/>
      <c r="AD1000" s="27"/>
      <c r="AG1000" s="26"/>
      <c r="AN1000" s="167"/>
    </row>
    <row r="1001" spans="8:41" ht="18" customHeight="1" x14ac:dyDescent="0.25">
      <c r="H1001" s="165"/>
      <c r="I1001" s="166"/>
      <c r="Q1001" s="26"/>
      <c r="AD1001" s="27"/>
      <c r="AG1001" s="26"/>
      <c r="AN1001" s="167"/>
      <c r="AO1001" s="38"/>
    </row>
    <row r="1002" spans="8:41" ht="18" customHeight="1" x14ac:dyDescent="0.25">
      <c r="H1002" s="165"/>
      <c r="I1002" s="166"/>
      <c r="Q1002" s="26"/>
      <c r="AD1002" s="27"/>
      <c r="AG1002" s="26"/>
      <c r="AN1002" s="167"/>
      <c r="AO1002" s="38"/>
    </row>
    <row r="1003" spans="8:41" ht="18" customHeight="1" x14ac:dyDescent="0.25">
      <c r="H1003" s="165"/>
      <c r="I1003" s="166"/>
      <c r="Q1003" s="26"/>
      <c r="AD1003" s="27"/>
      <c r="AG1003" s="26"/>
      <c r="AN1003" s="167"/>
      <c r="AO1003" s="38"/>
    </row>
    <row r="1004" spans="8:41" ht="18" customHeight="1" x14ac:dyDescent="0.25">
      <c r="H1004" s="165"/>
      <c r="I1004" s="166"/>
      <c r="Q1004" s="26"/>
      <c r="AD1004" s="27"/>
      <c r="AG1004" s="26"/>
      <c r="AN1004" s="167"/>
      <c r="AO1004" s="38"/>
    </row>
    <row r="1005" spans="8:41" ht="18" customHeight="1" x14ac:dyDescent="0.25">
      <c r="H1005" s="165"/>
      <c r="I1005" s="166"/>
      <c r="Q1005" s="26"/>
      <c r="AD1005" s="27"/>
      <c r="AG1005" s="26"/>
      <c r="AN1005" s="167"/>
      <c r="AO1005" s="38"/>
    </row>
    <row r="1006" spans="8:41" ht="18" customHeight="1" x14ac:dyDescent="0.25">
      <c r="H1006" s="165"/>
      <c r="I1006" s="166"/>
      <c r="Q1006" s="26"/>
      <c r="AD1006" s="27"/>
      <c r="AG1006" s="26"/>
      <c r="AN1006" s="167"/>
      <c r="AO1006" s="38"/>
    </row>
    <row r="1007" spans="8:41" ht="18" customHeight="1" x14ac:dyDescent="0.25">
      <c r="H1007" s="165"/>
      <c r="I1007" s="166"/>
      <c r="Q1007" s="26"/>
      <c r="AD1007" s="27"/>
      <c r="AG1007" s="26"/>
      <c r="AN1007" s="167"/>
      <c r="AO1007" s="38"/>
    </row>
    <row r="1008" spans="8:41" ht="18" customHeight="1" x14ac:dyDescent="0.25">
      <c r="H1008" s="165"/>
      <c r="I1008" s="166"/>
      <c r="Q1008" s="26"/>
      <c r="AD1008" s="27"/>
      <c r="AG1008" s="26"/>
      <c r="AN1008" s="167"/>
      <c r="AO1008" s="38"/>
    </row>
    <row r="1009" spans="1:53" ht="18" customHeight="1" x14ac:dyDescent="0.25">
      <c r="B1009" s="142" t="s">
        <v>724</v>
      </c>
      <c r="C1009" s="142"/>
      <c r="D1009" s="142"/>
      <c r="E1009" s="142"/>
      <c r="F1009" s="142"/>
      <c r="G1009" s="142"/>
      <c r="H1009" s="142"/>
      <c r="I1009" s="142"/>
      <c r="J1009" s="142"/>
      <c r="K1009" s="142"/>
      <c r="Q1009" s="26"/>
    </row>
    <row r="1010" spans="1:53" ht="18" customHeight="1" x14ac:dyDescent="0.25">
      <c r="B1010" s="11"/>
      <c r="C1010" s="11"/>
      <c r="D1010" s="11"/>
      <c r="E1010" s="11"/>
      <c r="F1010" s="11"/>
      <c r="G1010" s="11"/>
      <c r="H1010" s="11"/>
      <c r="I1010" s="11"/>
      <c r="J1010" s="11"/>
      <c r="K1010" s="11"/>
      <c r="Q1010" s="26"/>
    </row>
    <row r="1011" spans="1:53" ht="18" customHeight="1" x14ac:dyDescent="0.25">
      <c r="D1011" s="184" t="s">
        <v>839</v>
      </c>
      <c r="E1011" s="184" t="s">
        <v>840</v>
      </c>
      <c r="F1011" s="184" t="s">
        <v>841</v>
      </c>
      <c r="G1011" s="184" t="s">
        <v>842</v>
      </c>
      <c r="Q1011" s="26"/>
    </row>
    <row r="1012" spans="1:53" ht="18" customHeight="1" x14ac:dyDescent="0.25">
      <c r="B1012" s="26">
        <v>12</v>
      </c>
      <c r="C1012" s="134" t="s">
        <v>830</v>
      </c>
      <c r="D1012" s="194" t="s">
        <v>139</v>
      </c>
      <c r="E1012" s="194" t="s">
        <v>139</v>
      </c>
      <c r="F1012" s="194" t="s">
        <v>139</v>
      </c>
      <c r="G1012" s="185">
        <f ca="1">ROUND(H1029,2)</f>
        <v>0</v>
      </c>
      <c r="J1012" s="38"/>
      <c r="K1012" s="38"/>
      <c r="Q1012" s="26"/>
      <c r="R1012" s="27"/>
      <c r="AG1012" s="26"/>
      <c r="AH1012" s="27"/>
    </row>
    <row r="1013" spans="1:53" ht="18" customHeight="1" x14ac:dyDescent="0.25">
      <c r="A1013" s="106"/>
      <c r="B1013" s="90"/>
      <c r="C1013" s="87"/>
      <c r="D1013" s="87"/>
      <c r="E1013" s="87"/>
      <c r="F1013" s="87"/>
      <c r="G1013" s="183" t="e">
        <f>D1012+E1012*$H$13/1000+F1012*$H$14/1000</f>
        <v>#VALUE!</v>
      </c>
      <c r="H1013" s="87"/>
      <c r="J1013" s="89"/>
      <c r="K1013" s="89"/>
      <c r="L1013" s="89"/>
      <c r="M1013" s="89"/>
      <c r="N1013" s="89"/>
      <c r="O1013" s="89"/>
      <c r="P1013" s="87"/>
      <c r="Q1013" s="87"/>
      <c r="R1013" s="87"/>
      <c r="S1013" s="87"/>
      <c r="T1013" s="87"/>
      <c r="U1013" s="87"/>
      <c r="V1013" s="89"/>
      <c r="W1013" s="89"/>
      <c r="X1013" s="89"/>
      <c r="Y1013" s="89"/>
      <c r="Z1013" s="89"/>
      <c r="AA1013" s="89"/>
      <c r="AB1013" s="87"/>
      <c r="AC1013" s="87"/>
      <c r="AD1013" s="87"/>
      <c r="AE1013" s="87"/>
      <c r="AF1013" s="87"/>
      <c r="AG1013" s="87"/>
      <c r="AH1013" s="89"/>
      <c r="AI1013" s="89"/>
      <c r="AJ1013" s="89"/>
      <c r="AK1013" s="89"/>
      <c r="AL1013" s="89"/>
      <c r="AM1013" s="89"/>
      <c r="AN1013" s="87"/>
      <c r="AO1013" s="87"/>
      <c r="AP1013" s="87"/>
      <c r="AQ1013" s="87"/>
      <c r="AR1013" s="87"/>
      <c r="AS1013" s="87"/>
      <c r="AT1013" s="89"/>
      <c r="AU1013" s="89"/>
      <c r="AV1013" s="89"/>
      <c r="AW1013" s="89"/>
      <c r="AX1013" s="89"/>
      <c r="AY1013" s="89"/>
      <c r="AZ1013" s="87"/>
      <c r="BA1013" s="87"/>
    </row>
    <row r="1014" spans="1:53" ht="18" customHeight="1" x14ac:dyDescent="0.25">
      <c r="B1014" s="11"/>
      <c r="C1014" s="11"/>
      <c r="D1014" s="11"/>
      <c r="E1014" s="11"/>
      <c r="J1014" s="38"/>
      <c r="K1014" s="38"/>
      <c r="Q1014" s="26"/>
      <c r="R1014" s="27"/>
      <c r="AG1014" s="26"/>
      <c r="AH1014" s="27"/>
    </row>
    <row r="1015" spans="1:53" ht="18" customHeight="1" x14ac:dyDescent="0.25">
      <c r="B1015" s="120" t="s">
        <v>832</v>
      </c>
      <c r="F1015" s="144"/>
      <c r="J1015" s="38"/>
      <c r="K1015" s="38"/>
      <c r="Q1015" s="26"/>
      <c r="R1015" s="27"/>
      <c r="AG1015" s="26"/>
      <c r="AH1015" s="27"/>
    </row>
    <row r="1016" spans="1:53" ht="18" customHeight="1" x14ac:dyDescent="0.25">
      <c r="F1016" s="22" t="s">
        <v>794</v>
      </c>
      <c r="M1016" s="38"/>
      <c r="N1016" s="38"/>
      <c r="Q1016" s="26"/>
      <c r="R1016" s="27"/>
      <c r="AG1016" s="26"/>
      <c r="AH1016" s="27"/>
    </row>
    <row r="1017" spans="1:53" ht="18" customHeight="1" x14ac:dyDescent="0.25">
      <c r="C1017" s="104" t="s">
        <v>852</v>
      </c>
      <c r="D1017" s="104" t="s">
        <v>226</v>
      </c>
      <c r="E1017" s="104" t="s">
        <v>532</v>
      </c>
      <c r="F1017" s="104" t="s">
        <v>1001</v>
      </c>
      <c r="G1017" s="104" t="s">
        <v>227</v>
      </c>
      <c r="H1017" s="104" t="s">
        <v>228</v>
      </c>
      <c r="J1017" s="133" t="s">
        <v>834</v>
      </c>
      <c r="L1017" s="21" t="s">
        <v>530</v>
      </c>
      <c r="M1017" s="21">
        <v>1</v>
      </c>
      <c r="Q1017" s="26"/>
      <c r="R1017" s="27"/>
      <c r="AG1017" s="26"/>
      <c r="AH1017" s="27"/>
    </row>
    <row r="1018" spans="1:53" ht="18" customHeight="1" x14ac:dyDescent="0.25">
      <c r="C1018" s="189" t="s">
        <v>230</v>
      </c>
      <c r="D1018" s="189"/>
      <c r="E1018" s="189"/>
      <c r="F1018" s="189"/>
      <c r="G1018" s="189"/>
      <c r="H1018" s="189" t="s">
        <v>229</v>
      </c>
      <c r="J1018" s="21">
        <f>IF(D1019="Varias comercializadoras",1,2)</f>
        <v>2</v>
      </c>
      <c r="L1018" s="21" t="s">
        <v>531</v>
      </c>
      <c r="M1018" s="21">
        <v>2</v>
      </c>
      <c r="Q1018" s="26"/>
      <c r="R1018" s="27"/>
      <c r="AG1018" s="26"/>
      <c r="AH1018" s="27"/>
    </row>
    <row r="1019" spans="1:53" ht="18" customHeight="1" x14ac:dyDescent="0.25">
      <c r="C1019" s="46" t="str">
        <f>IF(ISTEXT('7.Electricidad y otras energías'!E72),'7.Electricidad y otras energías'!E72,"")</f>
        <v/>
      </c>
      <c r="D1019" s="46">
        <f>'7.Electricidad y otras energías'!F72</f>
        <v>0</v>
      </c>
      <c r="E1019" s="46">
        <f>'7.Electricidad y otras energías'!G72</f>
        <v>0</v>
      </c>
      <c r="F1019" s="314">
        <f>'7.Electricidad y otras energías'!H72</f>
        <v>0</v>
      </c>
      <c r="G1019" s="328" t="str">
        <f ca="1">IFERROR((IF($E1019=$L$1021,$M$1021,IF($E1019=$L$1022,$M$1022,VLOOKUP(D1019,$J$751:$K$996,2,0)))),"")</f>
        <v/>
      </c>
      <c r="H1019" s="74" t="str">
        <f ca="1">IF(ISNUMBER(F1019*G1019),F1019*G1019,"")</f>
        <v/>
      </c>
      <c r="J1019" s="21">
        <f t="shared" ref="J1019:J1027" si="132">IF(D1020="Varias comercializadoras",1,2)</f>
        <v>2</v>
      </c>
      <c r="Q1019" s="26"/>
      <c r="R1019" s="27"/>
      <c r="AG1019" s="26"/>
      <c r="AH1019" s="27"/>
    </row>
    <row r="1020" spans="1:53" ht="18" customHeight="1" x14ac:dyDescent="0.25">
      <c r="C1020" s="46" t="str">
        <f>IF(ISTEXT('7.Electricidad y otras energías'!E73),'7.Electricidad y otras energías'!E73,"")</f>
        <v/>
      </c>
      <c r="D1020" s="46">
        <f>'7.Electricidad y otras energías'!F73</f>
        <v>0</v>
      </c>
      <c r="E1020" s="46">
        <f>'7.Electricidad y otras energías'!G73</f>
        <v>0</v>
      </c>
      <c r="F1020" s="314">
        <f>'7.Electricidad y otras energías'!H73</f>
        <v>0</v>
      </c>
      <c r="G1020" s="328" t="str">
        <f t="shared" ref="G1020:G1028" ca="1" si="133">IFERROR((IF($E1020=$L$1021,$M$1021,IF($E1020=$L$1022,$M$1022,VLOOKUP(D1020,$J$751:$K$996,2,0)))),"")</f>
        <v/>
      </c>
      <c r="H1020" s="74" t="str">
        <f t="shared" ref="H1020:H1028" ca="1" si="134">IF(ISNUMBER(F1020*G1020),F1020*G1020,"")</f>
        <v/>
      </c>
      <c r="J1020" s="21">
        <f t="shared" si="132"/>
        <v>2</v>
      </c>
      <c r="L1020" s="20" t="s">
        <v>533</v>
      </c>
      <c r="M1020" s="27"/>
      <c r="Q1020" s="26"/>
      <c r="R1020" s="27"/>
      <c r="AG1020" s="26"/>
      <c r="AH1020" s="27"/>
    </row>
    <row r="1021" spans="1:53" ht="18" customHeight="1" x14ac:dyDescent="0.25">
      <c r="C1021" s="46" t="str">
        <f>IF(ISTEXT('7.Electricidad y otras energías'!E74),'7.Electricidad y otras energías'!E74,"")</f>
        <v/>
      </c>
      <c r="D1021" s="46">
        <f>'7.Electricidad y otras energías'!F74</f>
        <v>0</v>
      </c>
      <c r="E1021" s="46">
        <f>'7.Electricidad y otras energías'!G74</f>
        <v>0</v>
      </c>
      <c r="F1021" s="314">
        <f>'7.Electricidad y otras energías'!H74</f>
        <v>0</v>
      </c>
      <c r="G1021" s="328" t="str">
        <f t="shared" ca="1" si="133"/>
        <v/>
      </c>
      <c r="H1021" s="74" t="str">
        <f t="shared" ca="1" si="134"/>
        <v/>
      </c>
      <c r="J1021" s="21">
        <f t="shared" si="132"/>
        <v>2</v>
      </c>
      <c r="L1021" s="131" t="s">
        <v>528</v>
      </c>
      <c r="M1021" s="131">
        <f>D806</f>
        <v>0</v>
      </c>
      <c r="Q1021" s="26"/>
      <c r="R1021" s="27"/>
      <c r="AG1021" s="26"/>
      <c r="AH1021" s="27"/>
    </row>
    <row r="1022" spans="1:53" ht="18" customHeight="1" x14ac:dyDescent="0.25">
      <c r="C1022" s="46" t="str">
        <f>IF(ISTEXT('7.Electricidad y otras energías'!E75),'7.Electricidad y otras energías'!E75,"")</f>
        <v/>
      </c>
      <c r="D1022" s="46">
        <f>'7.Electricidad y otras energías'!F75</f>
        <v>0</v>
      </c>
      <c r="E1022" s="46">
        <f>'7.Electricidad y otras energías'!G75</f>
        <v>0</v>
      </c>
      <c r="F1022" s="314">
        <f>'7.Electricidad y otras energías'!H75</f>
        <v>0</v>
      </c>
      <c r="G1022" s="328" t="str">
        <f t="shared" ca="1" si="133"/>
        <v/>
      </c>
      <c r="H1022" s="74" t="str">
        <f t="shared" ca="1" si="134"/>
        <v/>
      </c>
      <c r="J1022" s="21">
        <f t="shared" si="132"/>
        <v>2</v>
      </c>
      <c r="L1022" s="131" t="s">
        <v>529</v>
      </c>
      <c r="M1022" s="131">
        <f>D807</f>
        <v>0.30199999999999999</v>
      </c>
      <c r="Q1022" s="26"/>
      <c r="R1022" s="27"/>
      <c r="AG1022" s="26"/>
      <c r="AH1022" s="27"/>
    </row>
    <row r="1023" spans="1:53" ht="18" customHeight="1" x14ac:dyDescent="0.25">
      <c r="C1023" s="46" t="str">
        <f>IF(ISTEXT('7.Electricidad y otras energías'!E76),'7.Electricidad y otras energías'!E76,"")</f>
        <v/>
      </c>
      <c r="D1023" s="46">
        <f>'7.Electricidad y otras energías'!F76</f>
        <v>0</v>
      </c>
      <c r="E1023" s="46">
        <f>'7.Electricidad y otras energías'!G76</f>
        <v>0</v>
      </c>
      <c r="F1023" s="314">
        <f>'7.Electricidad y otras energías'!H76</f>
        <v>0</v>
      </c>
      <c r="G1023" s="328" t="str">
        <f t="shared" ca="1" si="133"/>
        <v/>
      </c>
      <c r="H1023" s="74" t="str">
        <f t="shared" ca="1" si="134"/>
        <v/>
      </c>
      <c r="J1023" s="21">
        <f t="shared" si="132"/>
        <v>2</v>
      </c>
      <c r="L1023" s="131" t="s">
        <v>7</v>
      </c>
      <c r="M1023" s="131" t="s">
        <v>139</v>
      </c>
      <c r="Q1023" s="26"/>
      <c r="R1023" s="27"/>
      <c r="AG1023" s="26"/>
      <c r="AH1023" s="27"/>
    </row>
    <row r="1024" spans="1:53" ht="18" customHeight="1" x14ac:dyDescent="0.25">
      <c r="C1024" s="46" t="str">
        <f>IF(ISTEXT('7.Electricidad y otras energías'!E77),'7.Electricidad y otras energías'!E77,"")</f>
        <v/>
      </c>
      <c r="D1024" s="46">
        <f>'7.Electricidad y otras energías'!F77</f>
        <v>0</v>
      </c>
      <c r="E1024" s="46">
        <f>'7.Electricidad y otras energías'!G77</f>
        <v>0</v>
      </c>
      <c r="F1024" s="314">
        <f>'7.Electricidad y otras energías'!H77</f>
        <v>0</v>
      </c>
      <c r="G1024" s="328" t="str">
        <f t="shared" ca="1" si="133"/>
        <v/>
      </c>
      <c r="H1024" s="74" t="str">
        <f t="shared" ca="1" si="134"/>
        <v/>
      </c>
      <c r="J1024" s="21">
        <f t="shared" si="132"/>
        <v>2</v>
      </c>
      <c r="L1024" s="38"/>
      <c r="M1024" s="38"/>
      <c r="Q1024" s="26"/>
      <c r="R1024" s="27"/>
      <c r="AG1024" s="26"/>
      <c r="AH1024" s="27"/>
    </row>
    <row r="1025" spans="1:53" ht="18" customHeight="1" x14ac:dyDescent="0.25">
      <c r="C1025" s="46" t="str">
        <f>IF(ISTEXT('7.Electricidad y otras energías'!E78),'7.Electricidad y otras energías'!E78,"")</f>
        <v/>
      </c>
      <c r="D1025" s="46">
        <f>'7.Electricidad y otras energías'!F78</f>
        <v>0</v>
      </c>
      <c r="E1025" s="46">
        <f>'7.Electricidad y otras energías'!G78</f>
        <v>0</v>
      </c>
      <c r="F1025" s="314">
        <f>'7.Electricidad y otras energías'!H78</f>
        <v>0</v>
      </c>
      <c r="G1025" s="328" t="str">
        <f t="shared" ca="1" si="133"/>
        <v/>
      </c>
      <c r="H1025" s="74" t="str">
        <f t="shared" ca="1" si="134"/>
        <v/>
      </c>
      <c r="J1025" s="21">
        <f t="shared" si="132"/>
        <v>2</v>
      </c>
      <c r="L1025" s="38"/>
      <c r="M1025" s="38"/>
      <c r="Q1025" s="26"/>
      <c r="R1025" s="27"/>
      <c r="AG1025" s="26"/>
      <c r="AH1025" s="27"/>
    </row>
    <row r="1026" spans="1:53" ht="18" customHeight="1" x14ac:dyDescent="0.25">
      <c r="C1026" s="46" t="str">
        <f>IF(ISTEXT('7.Electricidad y otras energías'!E79),'7.Electricidad y otras energías'!E79,"")</f>
        <v/>
      </c>
      <c r="D1026" s="46">
        <f>'7.Electricidad y otras energías'!F79</f>
        <v>0</v>
      </c>
      <c r="E1026" s="46">
        <f>'7.Electricidad y otras energías'!G79</f>
        <v>0</v>
      </c>
      <c r="F1026" s="314">
        <f>'7.Electricidad y otras energías'!H79</f>
        <v>0</v>
      </c>
      <c r="G1026" s="328" t="str">
        <f t="shared" ca="1" si="133"/>
        <v/>
      </c>
      <c r="H1026" s="74" t="str">
        <f t="shared" ca="1" si="134"/>
        <v/>
      </c>
      <c r="J1026" s="21">
        <f t="shared" si="132"/>
        <v>2</v>
      </c>
      <c r="L1026" s="38"/>
      <c r="M1026" s="38"/>
      <c r="Q1026" s="26"/>
      <c r="R1026" s="27"/>
      <c r="AG1026" s="26"/>
      <c r="AH1026" s="27"/>
    </row>
    <row r="1027" spans="1:53" ht="18" customHeight="1" x14ac:dyDescent="0.25">
      <c r="C1027" s="46" t="str">
        <f>IF(ISTEXT('7.Electricidad y otras energías'!E80),'7.Electricidad y otras energías'!E80,"")</f>
        <v/>
      </c>
      <c r="D1027" s="46">
        <f>'7.Electricidad y otras energías'!F80</f>
        <v>0</v>
      </c>
      <c r="E1027" s="46">
        <f>'7.Electricidad y otras energías'!G80</f>
        <v>0</v>
      </c>
      <c r="F1027" s="314">
        <f>'7.Electricidad y otras energías'!H80</f>
        <v>0</v>
      </c>
      <c r="G1027" s="328" t="str">
        <f t="shared" ca="1" si="133"/>
        <v/>
      </c>
      <c r="H1027" s="74" t="str">
        <f t="shared" ca="1" si="134"/>
        <v/>
      </c>
      <c r="J1027" s="21">
        <f t="shared" si="132"/>
        <v>2</v>
      </c>
      <c r="L1027" s="38"/>
      <c r="M1027" s="38"/>
      <c r="Q1027" s="26"/>
      <c r="R1027" s="27"/>
      <c r="AG1027" s="26"/>
      <c r="AH1027" s="27"/>
    </row>
    <row r="1028" spans="1:53" ht="18" customHeight="1" x14ac:dyDescent="0.25">
      <c r="C1028" s="46" t="str">
        <f>IF(ISTEXT('7.Electricidad y otras energías'!E81),'7.Electricidad y otras energías'!E81,"")</f>
        <v/>
      </c>
      <c r="D1028" s="46">
        <f>'7.Electricidad y otras energías'!F81</f>
        <v>0</v>
      </c>
      <c r="E1028" s="46">
        <f>'7.Electricidad y otras energías'!G81</f>
        <v>0</v>
      </c>
      <c r="F1028" s="314">
        <f>'7.Electricidad y otras energías'!H81</f>
        <v>0</v>
      </c>
      <c r="G1028" s="328" t="str">
        <f t="shared" ca="1" si="133"/>
        <v/>
      </c>
      <c r="H1028" s="74" t="str">
        <f t="shared" ca="1" si="134"/>
        <v/>
      </c>
      <c r="J1028" s="21">
        <f>IF(D1029="Varias comercializadoras",1,2)</f>
        <v>2</v>
      </c>
      <c r="M1028" s="38"/>
      <c r="Q1028" s="26"/>
      <c r="R1028" s="27"/>
      <c r="AG1028" s="26"/>
      <c r="AH1028" s="27"/>
    </row>
    <row r="1029" spans="1:53" ht="18" customHeight="1" x14ac:dyDescent="0.25">
      <c r="H1029" s="164">
        <f ca="1">SUMIF(H1019:H1028,"&gt;0")</f>
        <v>0</v>
      </c>
      <c r="K1029" s="38"/>
      <c r="L1029" s="38"/>
      <c r="Q1029" s="26"/>
      <c r="R1029" s="27"/>
      <c r="AG1029" s="26"/>
      <c r="AH1029" s="27"/>
    </row>
    <row r="1030" spans="1:53" ht="18" customHeight="1" x14ac:dyDescent="0.25">
      <c r="Q1030" s="26"/>
      <c r="R1030" s="27"/>
      <c r="AG1030" s="26"/>
      <c r="AH1030" s="27"/>
    </row>
    <row r="1031" spans="1:53" ht="18" customHeight="1" x14ac:dyDescent="0.25">
      <c r="J1031" s="38"/>
      <c r="K1031" s="38"/>
      <c r="Q1031" s="26"/>
      <c r="R1031" s="27"/>
      <c r="AG1031" s="26"/>
      <c r="AH1031" s="27"/>
    </row>
    <row r="1032" spans="1:53" ht="18" customHeight="1" x14ac:dyDescent="0.25">
      <c r="K1032" s="165"/>
      <c r="L1032" s="166"/>
      <c r="Q1032" s="26"/>
      <c r="AQ1032" s="167"/>
      <c r="AR1032" s="38"/>
      <c r="AS1032" s="168"/>
      <c r="AT1032" s="169"/>
    </row>
    <row r="1033" spans="1:53" ht="18" customHeight="1" x14ac:dyDescent="0.25">
      <c r="B1033" s="142" t="s">
        <v>719</v>
      </c>
      <c r="C1033" s="142"/>
      <c r="D1033" s="142"/>
      <c r="E1033" s="142"/>
      <c r="F1033" s="142"/>
      <c r="G1033" s="142"/>
      <c r="H1033" s="142"/>
      <c r="I1033" s="142"/>
      <c r="J1033" s="142"/>
      <c r="K1033" s="142"/>
    </row>
    <row r="1034" spans="1:53" ht="18" customHeight="1" x14ac:dyDescent="0.25">
      <c r="B1034" s="11"/>
      <c r="C1034" s="11"/>
      <c r="D1034" s="11"/>
      <c r="E1034" s="11"/>
      <c r="F1034" s="11"/>
      <c r="G1034" s="11"/>
      <c r="H1034" s="11"/>
      <c r="I1034" s="11"/>
      <c r="J1034" s="11"/>
      <c r="K1034" s="11"/>
    </row>
    <row r="1035" spans="1:53" ht="18" customHeight="1" x14ac:dyDescent="0.25">
      <c r="D1035" s="184" t="s">
        <v>839</v>
      </c>
      <c r="E1035" s="184" t="s">
        <v>840</v>
      </c>
      <c r="F1035" s="184" t="s">
        <v>841</v>
      </c>
      <c r="G1035" s="184" t="s">
        <v>842</v>
      </c>
    </row>
    <row r="1036" spans="1:53" ht="18" customHeight="1" x14ac:dyDescent="0.25">
      <c r="B1036" s="26">
        <v>13</v>
      </c>
      <c r="C1036" s="134" t="s">
        <v>831</v>
      </c>
      <c r="D1036" s="194" t="s">
        <v>139</v>
      </c>
      <c r="E1036" s="194" t="s">
        <v>139</v>
      </c>
      <c r="F1036" s="194" t="s">
        <v>139</v>
      </c>
      <c r="G1036" s="185">
        <f>ROUND(G1053,2)</f>
        <v>0</v>
      </c>
      <c r="Q1036" s="26"/>
      <c r="R1036" s="27"/>
      <c r="AG1036" s="26"/>
      <c r="AH1036" s="27"/>
    </row>
    <row r="1037" spans="1:53" ht="18" customHeight="1" x14ac:dyDescent="0.25">
      <c r="A1037" s="106"/>
      <c r="B1037" s="90"/>
      <c r="C1037" s="87"/>
      <c r="D1037" s="87"/>
      <c r="E1037" s="87"/>
      <c r="F1037" s="87"/>
      <c r="G1037" s="183" t="e">
        <f>D1036+E1036*$H$13/1000+F1036*$H$14/1000</f>
        <v>#VALUE!</v>
      </c>
      <c r="H1037" s="87"/>
      <c r="J1037" s="89"/>
      <c r="K1037" s="89"/>
      <c r="L1037" s="89"/>
      <c r="M1037" s="89"/>
      <c r="N1037" s="89"/>
      <c r="O1037" s="89"/>
      <c r="P1037" s="87"/>
      <c r="Q1037" s="87"/>
      <c r="R1037" s="87"/>
      <c r="S1037" s="87"/>
      <c r="T1037" s="87"/>
      <c r="U1037" s="87"/>
      <c r="V1037" s="89"/>
      <c r="W1037" s="89"/>
      <c r="X1037" s="89"/>
      <c r="Y1037" s="89"/>
      <c r="Z1037" s="89"/>
      <c r="AA1037" s="89"/>
      <c r="AB1037" s="87"/>
      <c r="AC1037" s="87"/>
      <c r="AD1037" s="87"/>
      <c r="AE1037" s="87"/>
      <c r="AF1037" s="87"/>
      <c r="AG1037" s="87"/>
      <c r="AH1037" s="89"/>
      <c r="AI1037" s="89"/>
      <c r="AJ1037" s="89"/>
      <c r="AK1037" s="89"/>
      <c r="AL1037" s="89"/>
      <c r="AM1037" s="89"/>
      <c r="AN1037" s="87"/>
      <c r="AO1037" s="87"/>
      <c r="AP1037" s="87"/>
      <c r="AQ1037" s="87"/>
      <c r="AR1037" s="87"/>
      <c r="AS1037" s="87"/>
      <c r="AT1037" s="89"/>
      <c r="AU1037" s="89"/>
      <c r="AV1037" s="89"/>
      <c r="AW1037" s="89"/>
      <c r="AX1037" s="89"/>
      <c r="AY1037" s="89"/>
      <c r="AZ1037" s="87"/>
      <c r="BA1037" s="87"/>
    </row>
    <row r="1038" spans="1:53" ht="18" customHeight="1" x14ac:dyDescent="0.25">
      <c r="Q1038" s="26"/>
      <c r="AQ1038" s="167"/>
      <c r="AR1038" s="38"/>
      <c r="AS1038" s="168"/>
      <c r="AT1038" s="169"/>
    </row>
    <row r="1039" spans="1:53" ht="18" customHeight="1" x14ac:dyDescent="0.25">
      <c r="B1039" s="120" t="s">
        <v>837</v>
      </c>
      <c r="F1039" s="144"/>
      <c r="G1039" s="144"/>
      <c r="H1039" s="144"/>
      <c r="I1039" s="144"/>
      <c r="J1039" s="144"/>
      <c r="K1039" s="144"/>
      <c r="L1039" s="144"/>
      <c r="Q1039" s="26"/>
      <c r="R1039" s="27"/>
      <c r="AG1039" s="26"/>
      <c r="AH1039" s="27"/>
    </row>
    <row r="1040" spans="1:53" ht="18" customHeight="1" x14ac:dyDescent="0.25">
      <c r="B1040" s="11"/>
      <c r="J1040" s="49"/>
      <c r="Q1040" s="26"/>
      <c r="R1040" s="27"/>
      <c r="AG1040" s="26"/>
      <c r="AH1040" s="27"/>
    </row>
    <row r="1041" spans="1:34" ht="18" customHeight="1" x14ac:dyDescent="0.25">
      <c r="C1041" s="104" t="s">
        <v>852</v>
      </c>
      <c r="D1041" s="104" t="s">
        <v>733</v>
      </c>
      <c r="E1041" s="104" t="s">
        <v>818</v>
      </c>
      <c r="F1041" s="104" t="s">
        <v>838</v>
      </c>
      <c r="G1041" s="104" t="s">
        <v>759</v>
      </c>
      <c r="I1041" s="132" t="s">
        <v>717</v>
      </c>
      <c r="Q1041" s="26"/>
      <c r="R1041" s="27"/>
      <c r="AG1041" s="26"/>
      <c r="AH1041" s="27"/>
    </row>
    <row r="1042" spans="1:34" ht="18" customHeight="1" x14ac:dyDescent="0.25">
      <c r="C1042" s="189" t="s">
        <v>230</v>
      </c>
      <c r="D1042" s="189"/>
      <c r="E1042" s="189"/>
      <c r="F1042" s="189"/>
      <c r="G1042" s="189" t="s">
        <v>229</v>
      </c>
      <c r="I1042" s="52" t="s">
        <v>654</v>
      </c>
      <c r="Q1042" s="26"/>
      <c r="R1042" s="27"/>
      <c r="AG1042" s="26"/>
      <c r="AH1042" s="27"/>
    </row>
    <row r="1043" spans="1:34" ht="18" customHeight="1" x14ac:dyDescent="0.25">
      <c r="C1043" s="46" t="str">
        <f>IF(ISTEXT('7.Electricidad y otras energías'!E100),'7.Electricidad y otras energías'!E100,"")</f>
        <v/>
      </c>
      <c r="D1043" s="46">
        <f>'7.Electricidad y otras energías'!F100</f>
        <v>0</v>
      </c>
      <c r="E1043" s="46">
        <f>'7.Electricidad y otras energías'!G100</f>
        <v>0</v>
      </c>
      <c r="F1043" s="47" t="str">
        <f>IF(ISNUMBER('7.Electricidad y otras energías'!H100),'7.Electricidad y otras energías'!H100,"")</f>
        <v/>
      </c>
      <c r="G1043" s="74" t="str">
        <f>IF(ISNUMBER(E1043*F1043),E1043*F1043,"")</f>
        <v/>
      </c>
      <c r="I1043" s="53" t="s">
        <v>655</v>
      </c>
    </row>
    <row r="1044" spans="1:34" ht="18" customHeight="1" x14ac:dyDescent="0.25">
      <c r="C1044" s="46" t="str">
        <f>IF(ISTEXT('7.Electricidad y otras energías'!E101),'7.Electricidad y otras energías'!E101,"")</f>
        <v/>
      </c>
      <c r="D1044" s="46">
        <f>'7.Electricidad y otras energías'!F101</f>
        <v>0</v>
      </c>
      <c r="E1044" s="46">
        <f>'7.Electricidad y otras energías'!G101</f>
        <v>0</v>
      </c>
      <c r="F1044" s="47" t="str">
        <f>IF(ISNUMBER('7.Electricidad y otras energías'!H101),'7.Electricidad y otras energías'!H101,"")</f>
        <v/>
      </c>
      <c r="G1044" s="74" t="str">
        <f t="shared" ref="G1044:G1052" si="135">IF(ISNUMBER(E1044*F1044),E1044*F1044,"")</f>
        <v/>
      </c>
      <c r="I1044" s="53" t="s">
        <v>656</v>
      </c>
    </row>
    <row r="1045" spans="1:34" ht="18" customHeight="1" x14ac:dyDescent="0.25">
      <c r="C1045" s="46" t="str">
        <f>IF(ISTEXT('7.Electricidad y otras energías'!E102),'7.Electricidad y otras energías'!E102,"")</f>
        <v/>
      </c>
      <c r="D1045" s="46">
        <f>'7.Electricidad y otras energías'!F102</f>
        <v>0</v>
      </c>
      <c r="E1045" s="46">
        <f>'7.Electricidad y otras energías'!G102</f>
        <v>0</v>
      </c>
      <c r="F1045" s="47" t="str">
        <f>IF(ISNUMBER('7.Electricidad y otras energías'!H102),'7.Electricidad y otras energías'!H102,"")</f>
        <v/>
      </c>
      <c r="G1045" s="74" t="str">
        <f t="shared" si="135"/>
        <v/>
      </c>
      <c r="I1045" s="54" t="s">
        <v>657</v>
      </c>
    </row>
    <row r="1046" spans="1:34" ht="18" customHeight="1" x14ac:dyDescent="0.25">
      <c r="C1046" s="46" t="str">
        <f>IF(ISTEXT('7.Electricidad y otras energías'!E103),'7.Electricidad y otras energías'!E103,"")</f>
        <v/>
      </c>
      <c r="D1046" s="46">
        <f>'7.Electricidad y otras energías'!F103</f>
        <v>0</v>
      </c>
      <c r="E1046" s="46">
        <f>'7.Electricidad y otras energías'!G103</f>
        <v>0</v>
      </c>
      <c r="F1046" s="47" t="str">
        <f>IF(ISNUMBER('7.Electricidad y otras energías'!H103),'7.Electricidad y otras energías'!H103,"")</f>
        <v/>
      </c>
      <c r="G1046" s="74" t="str">
        <f t="shared" si="135"/>
        <v/>
      </c>
    </row>
    <row r="1047" spans="1:34" ht="18" customHeight="1" x14ac:dyDescent="0.25">
      <c r="C1047" s="46" t="str">
        <f>IF(ISTEXT('7.Electricidad y otras energías'!E104),'7.Electricidad y otras energías'!E104,"")</f>
        <v/>
      </c>
      <c r="D1047" s="46">
        <f>'7.Electricidad y otras energías'!F104</f>
        <v>0</v>
      </c>
      <c r="E1047" s="46">
        <f>'7.Electricidad y otras energías'!G104</f>
        <v>0</v>
      </c>
      <c r="F1047" s="47" t="str">
        <f>IF(ISNUMBER('7.Electricidad y otras energías'!H104),'7.Electricidad y otras energías'!H104,"")</f>
        <v/>
      </c>
      <c r="G1047" s="74" t="str">
        <f t="shared" si="135"/>
        <v/>
      </c>
      <c r="J1047" s="49"/>
    </row>
    <row r="1048" spans="1:34" ht="18" customHeight="1" x14ac:dyDescent="0.25">
      <c r="C1048" s="46" t="str">
        <f>IF(ISTEXT('7.Electricidad y otras energías'!E105),'7.Electricidad y otras energías'!E105,"")</f>
        <v/>
      </c>
      <c r="D1048" s="46">
        <f>'7.Electricidad y otras energías'!F105</f>
        <v>0</v>
      </c>
      <c r="E1048" s="46">
        <f>'7.Electricidad y otras energías'!G105</f>
        <v>0</v>
      </c>
      <c r="F1048" s="47" t="str">
        <f>IF(ISNUMBER('7.Electricidad y otras energías'!H105),'7.Electricidad y otras energías'!H105,"")</f>
        <v/>
      </c>
      <c r="G1048" s="74" t="str">
        <f t="shared" si="135"/>
        <v/>
      </c>
      <c r="J1048" s="49"/>
    </row>
    <row r="1049" spans="1:34" ht="18" customHeight="1" x14ac:dyDescent="0.25">
      <c r="C1049" s="46" t="str">
        <f>IF(ISTEXT('7.Electricidad y otras energías'!E106),'7.Electricidad y otras energías'!E106,"")</f>
        <v/>
      </c>
      <c r="D1049" s="46">
        <f>'7.Electricidad y otras energías'!F106</f>
        <v>0</v>
      </c>
      <c r="E1049" s="46">
        <f>'7.Electricidad y otras energías'!G106</f>
        <v>0</v>
      </c>
      <c r="F1049" s="47" t="str">
        <f>IF(ISNUMBER('7.Electricidad y otras energías'!H106),'7.Electricidad y otras energías'!H106,"")</f>
        <v/>
      </c>
      <c r="G1049" s="74" t="str">
        <f t="shared" si="135"/>
        <v/>
      </c>
      <c r="J1049" s="49"/>
    </row>
    <row r="1050" spans="1:34" ht="18" customHeight="1" x14ac:dyDescent="0.25">
      <c r="C1050" s="46" t="str">
        <f>IF(ISTEXT('7.Electricidad y otras energías'!E107),'7.Electricidad y otras energías'!E107,"")</f>
        <v/>
      </c>
      <c r="D1050" s="46">
        <f>'7.Electricidad y otras energías'!F107</f>
        <v>0</v>
      </c>
      <c r="E1050" s="46">
        <f>'7.Electricidad y otras energías'!G107</f>
        <v>0</v>
      </c>
      <c r="F1050" s="47" t="str">
        <f>IF(ISNUMBER('7.Electricidad y otras energías'!H107),'7.Electricidad y otras energías'!H107,"")</f>
        <v/>
      </c>
      <c r="G1050" s="74" t="str">
        <f t="shared" si="135"/>
        <v/>
      </c>
      <c r="J1050" s="49"/>
    </row>
    <row r="1051" spans="1:34" ht="18" customHeight="1" x14ac:dyDescent="0.25">
      <c r="C1051" s="46" t="str">
        <f>IF(ISTEXT('7.Electricidad y otras energías'!E108),'7.Electricidad y otras energías'!E108,"")</f>
        <v/>
      </c>
      <c r="D1051" s="46">
        <f>'7.Electricidad y otras energías'!F108</f>
        <v>0</v>
      </c>
      <c r="E1051" s="46">
        <f>'7.Electricidad y otras energías'!G108</f>
        <v>0</v>
      </c>
      <c r="F1051" s="47" t="str">
        <f>IF(ISNUMBER('7.Electricidad y otras energías'!H108),'7.Electricidad y otras energías'!H108,"")</f>
        <v/>
      </c>
      <c r="G1051" s="74" t="str">
        <f t="shared" si="135"/>
        <v/>
      </c>
      <c r="J1051" s="49"/>
    </row>
    <row r="1052" spans="1:34" ht="18" customHeight="1" x14ac:dyDescent="0.25">
      <c r="C1052" s="46" t="str">
        <f>IF(ISTEXT('7.Electricidad y otras energías'!E109),'7.Electricidad y otras energías'!E109,"")</f>
        <v/>
      </c>
      <c r="D1052" s="46">
        <f>'7.Electricidad y otras energías'!F109</f>
        <v>0</v>
      </c>
      <c r="E1052" s="46">
        <f>'7.Electricidad y otras energías'!G109</f>
        <v>0</v>
      </c>
      <c r="F1052" s="47" t="str">
        <f>IF(ISNUMBER('7.Electricidad y otras energías'!H109),'7.Electricidad y otras energías'!H109,"")</f>
        <v/>
      </c>
      <c r="G1052" s="74" t="str">
        <f t="shared" si="135"/>
        <v/>
      </c>
      <c r="J1052" s="49"/>
    </row>
    <row r="1053" spans="1:34" ht="18" customHeight="1" x14ac:dyDescent="0.25">
      <c r="G1053" s="164">
        <f>SUMIF(G1043:G1052,"&gt;0")</f>
        <v>0</v>
      </c>
      <c r="Q1053" s="26"/>
      <c r="R1053" s="27"/>
      <c r="AG1053" s="26"/>
      <c r="AH1053" s="27"/>
    </row>
    <row r="1054" spans="1:34" ht="18" customHeight="1" x14ac:dyDescent="0.25"/>
    <row r="1055" spans="1:34" s="29" customFormat="1" ht="18" customHeight="1" x14ac:dyDescent="0.35">
      <c r="A1055" s="105" t="s">
        <v>244</v>
      </c>
      <c r="B1055" s="109" t="s">
        <v>14</v>
      </c>
      <c r="C1055" s="30"/>
      <c r="D1055" s="30"/>
      <c r="E1055" s="30"/>
      <c r="F1055" s="30"/>
      <c r="G1055" s="30"/>
      <c r="H1055" s="30"/>
      <c r="I1055" s="30"/>
      <c r="J1055" s="30"/>
      <c r="K1055" s="30"/>
      <c r="L1055" s="30"/>
      <c r="M1055" s="30"/>
      <c r="Q1055" s="84"/>
      <c r="AG1055" s="84"/>
    </row>
    <row r="1056" spans="1:34" ht="18" customHeight="1" x14ac:dyDescent="0.25"/>
    <row r="1057" spans="1:17" ht="18" customHeight="1" x14ac:dyDescent="0.25">
      <c r="A1057" s="26"/>
      <c r="H1057" s="49"/>
    </row>
    <row r="1058" spans="1:17" ht="18" customHeight="1" x14ac:dyDescent="0.25">
      <c r="A1058" s="11" t="s">
        <v>231</v>
      </c>
      <c r="D1058" s="49"/>
      <c r="E1058" s="49"/>
      <c r="H1058" s="49"/>
    </row>
    <row r="1059" spans="1:17" ht="18" customHeight="1" x14ac:dyDescent="0.25">
      <c r="B1059" s="177" t="s">
        <v>232</v>
      </c>
      <c r="C1059" s="178"/>
      <c r="D1059" s="179">
        <f>'1.Datos generales municipio'!D10</f>
        <v>0</v>
      </c>
      <c r="H1059" s="49"/>
      <c r="I1059" s="49"/>
    </row>
    <row r="1060" spans="1:17" ht="18" customHeight="1" x14ac:dyDescent="0.25">
      <c r="B1060" s="139" t="s">
        <v>1312</v>
      </c>
      <c r="C1060" s="38"/>
      <c r="D1060" s="182" t="str">
        <f>D10</f>
        <v/>
      </c>
      <c r="H1060" s="49"/>
      <c r="I1060" s="49"/>
    </row>
    <row r="1061" spans="1:17" ht="18" customHeight="1" x14ac:dyDescent="0.25">
      <c r="B1061" s="180" t="s">
        <v>167</v>
      </c>
      <c r="C1061" s="38"/>
      <c r="D1061" s="182" t="str">
        <f>D8</f>
        <v/>
      </c>
      <c r="H1061" s="49"/>
      <c r="I1061" s="49"/>
    </row>
    <row r="1062" spans="1:17" ht="18" customHeight="1" x14ac:dyDescent="0.25">
      <c r="B1062" s="97" t="s">
        <v>1235</v>
      </c>
      <c r="C1062" s="38"/>
      <c r="D1062" s="283">
        <f>ROUND(I1067/1000,2)</f>
        <v>0</v>
      </c>
      <c r="H1062" s="49"/>
      <c r="I1062" s="49"/>
    </row>
    <row r="1063" spans="1:17" ht="18" customHeight="1" x14ac:dyDescent="0.25">
      <c r="B1063" s="97" t="s">
        <v>1236</v>
      </c>
      <c r="C1063" s="38"/>
      <c r="D1063" s="283">
        <f ca="1">ROUND(I1076/1000,2)</f>
        <v>0</v>
      </c>
      <c r="H1063" s="49"/>
      <c r="I1063" s="49"/>
    </row>
    <row r="1064" spans="1:17" ht="18" customHeight="1" x14ac:dyDescent="0.25">
      <c r="B1064" s="44" t="s">
        <v>233</v>
      </c>
      <c r="C1064" s="181"/>
      <c r="D1064" s="329">
        <f ca="1">D1062+D1063</f>
        <v>0</v>
      </c>
      <c r="I1064" s="49"/>
    </row>
    <row r="1065" spans="1:17" ht="18" customHeight="1" x14ac:dyDescent="0.25">
      <c r="B1065" s="38"/>
      <c r="C1065" s="38"/>
      <c r="D1065" s="38"/>
      <c r="I1065" s="49"/>
    </row>
    <row r="1066" spans="1:17" ht="18" customHeight="1" thickBot="1" x14ac:dyDescent="0.3">
      <c r="E1066" s="230" t="s">
        <v>839</v>
      </c>
      <c r="F1066" s="230" t="s">
        <v>840</v>
      </c>
      <c r="G1066" s="230" t="s">
        <v>841</v>
      </c>
      <c r="H1066" s="230" t="s">
        <v>842</v>
      </c>
      <c r="Q1066" s="26"/>
    </row>
    <row r="1067" spans="1:17" ht="18" customHeight="1" x14ac:dyDescent="0.25">
      <c r="B1067" s="26">
        <v>1</v>
      </c>
      <c r="C1067" s="231" t="s">
        <v>863</v>
      </c>
      <c r="D1067" s="232"/>
      <c r="E1067" s="330">
        <f>D70</f>
        <v>0</v>
      </c>
      <c r="F1067" s="330">
        <f>E70</f>
        <v>0</v>
      </c>
      <c r="G1067" s="330">
        <f>F70</f>
        <v>0</v>
      </c>
      <c r="H1067" s="234">
        <f>G70</f>
        <v>0</v>
      </c>
      <c r="I1067" s="229">
        <f>SUM(H1067:H1075)</f>
        <v>0</v>
      </c>
      <c r="K1067" s="183">
        <f>E1067+F1067*$H$13/1000+G1067*$H$14/1000</f>
        <v>0</v>
      </c>
      <c r="Q1067" s="26"/>
    </row>
    <row r="1068" spans="1:17" ht="18" customHeight="1" x14ac:dyDescent="0.25">
      <c r="B1068" s="26">
        <v>2</v>
      </c>
      <c r="C1068" s="235" t="s">
        <v>691</v>
      </c>
      <c r="D1068" s="226"/>
      <c r="E1068" s="227">
        <f>D165+D292</f>
        <v>0</v>
      </c>
      <c r="F1068" s="227">
        <f>E165+E292</f>
        <v>0</v>
      </c>
      <c r="G1068" s="227">
        <f>F165+F292</f>
        <v>0</v>
      </c>
      <c r="H1068" s="227">
        <f>G165+G292</f>
        <v>0</v>
      </c>
      <c r="K1068" s="183">
        <f>E1068+F1068*$H$13/1000+G1068*$H$14/1000</f>
        <v>0</v>
      </c>
      <c r="Q1068" s="26"/>
    </row>
    <row r="1069" spans="1:17" ht="18" customHeight="1" x14ac:dyDescent="0.25">
      <c r="B1069" s="43">
        <v>3</v>
      </c>
      <c r="C1069" s="235" t="s">
        <v>689</v>
      </c>
      <c r="D1069" s="226"/>
      <c r="E1069" s="227">
        <f>D432</f>
        <v>0</v>
      </c>
      <c r="F1069" s="227">
        <f t="shared" ref="F1069:H1069" si="136">E432</f>
        <v>0</v>
      </c>
      <c r="G1069" s="227">
        <f t="shared" si="136"/>
        <v>0</v>
      </c>
      <c r="H1069" s="227">
        <f t="shared" si="136"/>
        <v>0</v>
      </c>
      <c r="K1069" s="183">
        <f>E1069+F1069*$H$13/1000+G1069*$H$14/1000</f>
        <v>0</v>
      </c>
      <c r="Q1069" s="26"/>
    </row>
    <row r="1070" spans="1:17" ht="18" customHeight="1" x14ac:dyDescent="0.25">
      <c r="B1070" s="43">
        <v>4</v>
      </c>
      <c r="C1070" s="816" t="s">
        <v>647</v>
      </c>
      <c r="D1070" s="817"/>
      <c r="E1070" s="227">
        <f t="shared" ref="E1070:H1070" si="137">D433</f>
        <v>0</v>
      </c>
      <c r="F1070" s="227">
        <f t="shared" si="137"/>
        <v>0</v>
      </c>
      <c r="G1070" s="227">
        <f t="shared" si="137"/>
        <v>0</v>
      </c>
      <c r="H1070" s="227">
        <f t="shared" si="137"/>
        <v>0</v>
      </c>
      <c r="K1070" s="183">
        <f t="shared" ref="K1070:K1071" si="138">E1070+F1070*$H$13/1000+G1070*$H$14/1000</f>
        <v>0</v>
      </c>
      <c r="Q1070" s="26"/>
    </row>
    <row r="1071" spans="1:17" ht="18" customHeight="1" x14ac:dyDescent="0.25">
      <c r="B1071" s="26">
        <v>5</v>
      </c>
      <c r="C1071" s="816" t="s">
        <v>690</v>
      </c>
      <c r="D1071" s="817"/>
      <c r="E1071" s="227">
        <f t="shared" ref="E1071:H1071" si="139">D434</f>
        <v>0</v>
      </c>
      <c r="F1071" s="227">
        <f t="shared" si="139"/>
        <v>0</v>
      </c>
      <c r="G1071" s="227">
        <f t="shared" si="139"/>
        <v>0</v>
      </c>
      <c r="H1071" s="227">
        <f t="shared" si="139"/>
        <v>0</v>
      </c>
      <c r="K1071" s="183">
        <f t="shared" si="138"/>
        <v>0</v>
      </c>
      <c r="Q1071" s="26"/>
    </row>
    <row r="1072" spans="1:17" ht="18" customHeight="1" x14ac:dyDescent="0.25">
      <c r="B1072" s="26">
        <v>6</v>
      </c>
      <c r="C1072" s="235" t="s">
        <v>699</v>
      </c>
      <c r="D1072" s="226"/>
      <c r="E1072" s="227">
        <f>D473</f>
        <v>0</v>
      </c>
      <c r="F1072" s="227">
        <f>E473</f>
        <v>0</v>
      </c>
      <c r="G1072" s="227">
        <f>F473</f>
        <v>0</v>
      </c>
      <c r="H1072" s="236">
        <f>G473</f>
        <v>0</v>
      </c>
      <c r="K1072" s="183">
        <f>E1072+F1072*$H$13/1000+G1072*$H$14/1000</f>
        <v>0</v>
      </c>
      <c r="Q1072" s="26"/>
    </row>
    <row r="1073" spans="2:17" ht="18" customHeight="1" x14ac:dyDescent="0.25">
      <c r="B1073" s="43">
        <v>7</v>
      </c>
      <c r="C1073" s="235" t="s">
        <v>854</v>
      </c>
      <c r="D1073" s="226"/>
      <c r="E1073" s="331" t="str">
        <f>D573</f>
        <v>-</v>
      </c>
      <c r="F1073" s="331" t="str">
        <f>E573</f>
        <v>-</v>
      </c>
      <c r="G1073" s="331" t="str">
        <f>F573</f>
        <v>-</v>
      </c>
      <c r="H1073" s="237">
        <f>G573</f>
        <v>0</v>
      </c>
      <c r="K1073" s="183"/>
      <c r="Q1073" s="26"/>
    </row>
    <row r="1074" spans="2:17" ht="18" customHeight="1" x14ac:dyDescent="0.25">
      <c r="B1074" s="43">
        <v>8</v>
      </c>
      <c r="C1074" s="235" t="s">
        <v>855</v>
      </c>
      <c r="D1074" s="226"/>
      <c r="E1074" s="331" t="str">
        <f>D656</f>
        <v>-</v>
      </c>
      <c r="F1074" s="331" t="str">
        <f>E656</f>
        <v>-</v>
      </c>
      <c r="G1074" s="331" t="str">
        <f>F656</f>
        <v>-</v>
      </c>
      <c r="H1074" s="237">
        <f>G656</f>
        <v>0</v>
      </c>
      <c r="K1074" s="183"/>
      <c r="Q1074" s="26"/>
    </row>
    <row r="1075" spans="2:17" ht="18" customHeight="1" thickBot="1" x14ac:dyDescent="0.3">
      <c r="B1075" s="26">
        <v>9</v>
      </c>
      <c r="C1075" s="238" t="s">
        <v>856</v>
      </c>
      <c r="D1075" s="239"/>
      <c r="E1075" s="240">
        <f>D727</f>
        <v>0</v>
      </c>
      <c r="F1075" s="240">
        <f>E727</f>
        <v>0</v>
      </c>
      <c r="G1075" s="240">
        <f>F727</f>
        <v>0</v>
      </c>
      <c r="H1075" s="241">
        <f>G727</f>
        <v>0</v>
      </c>
      <c r="K1075" s="183">
        <f>E1075+F1075*$H$13/1000+G1075*$H$14/1000</f>
        <v>0</v>
      </c>
      <c r="Q1075" s="26"/>
    </row>
    <row r="1076" spans="2:17" ht="18" customHeight="1" x14ac:dyDescent="0.25">
      <c r="B1076" s="26">
        <v>10</v>
      </c>
      <c r="C1076" s="231" t="s">
        <v>858</v>
      </c>
      <c r="D1076" s="232"/>
      <c r="E1076" s="233" t="str">
        <f>D746</f>
        <v>-</v>
      </c>
      <c r="F1076" s="233" t="str">
        <f>E746</f>
        <v>-</v>
      </c>
      <c r="G1076" s="233" t="str">
        <f>F746</f>
        <v>-</v>
      </c>
      <c r="H1076" s="234">
        <f ca="1">G746</f>
        <v>0</v>
      </c>
      <c r="I1076" s="229">
        <f ca="1">SUM(H1076:H1078)</f>
        <v>0</v>
      </c>
      <c r="K1076" s="183" t="e">
        <f>E1076+F1076*$H$13/1000+G1076*$H$14/1000</f>
        <v>#VALUE!</v>
      </c>
      <c r="Q1076" s="26"/>
    </row>
    <row r="1077" spans="2:17" ht="18" customHeight="1" x14ac:dyDescent="0.25">
      <c r="B1077" s="43">
        <v>11</v>
      </c>
      <c r="C1077" s="242" t="s">
        <v>859</v>
      </c>
      <c r="D1077" s="225"/>
      <c r="E1077" s="188" t="str">
        <f>D1012</f>
        <v>-</v>
      </c>
      <c r="F1077" s="188" t="str">
        <f>E1012</f>
        <v>-</v>
      </c>
      <c r="G1077" s="188" t="str">
        <f>F1012</f>
        <v>-</v>
      </c>
      <c r="H1077" s="243">
        <f ca="1">G1012</f>
        <v>0</v>
      </c>
      <c r="K1077" s="183" t="e">
        <f>E1077+F1077*$H$13/1000+G1077*$H$14/1000</f>
        <v>#VALUE!</v>
      </c>
      <c r="Q1077" s="26"/>
    </row>
    <row r="1078" spans="2:17" ht="18" customHeight="1" thickBot="1" x14ac:dyDescent="0.3">
      <c r="B1078" s="43">
        <v>12</v>
      </c>
      <c r="C1078" s="244" t="s">
        <v>857</v>
      </c>
      <c r="D1078" s="245"/>
      <c r="E1078" s="246" t="str">
        <f>D1036</f>
        <v>-</v>
      </c>
      <c r="F1078" s="246" t="str">
        <f>E1036</f>
        <v>-</v>
      </c>
      <c r="G1078" s="246" t="str">
        <f>F1036</f>
        <v>-</v>
      </c>
      <c r="H1078" s="247">
        <f>G1036</f>
        <v>0</v>
      </c>
      <c r="K1078" s="183" t="e">
        <f>E1078+F1078*$H$13/1000+G1078*$H$14/1000</f>
        <v>#VALUE!</v>
      </c>
      <c r="Q1078" s="26"/>
    </row>
    <row r="1079" spans="2:17" ht="18" customHeight="1" x14ac:dyDescent="0.25">
      <c r="I1079" s="49"/>
      <c r="Q1079" s="26"/>
    </row>
    <row r="1080" spans="2:17" ht="24" customHeight="1" x14ac:dyDescent="0.25">
      <c r="B1080" s="11"/>
      <c r="C1080" s="11"/>
      <c r="D1080" s="11"/>
      <c r="E1080" s="11"/>
      <c r="F1080" s="271" t="s">
        <v>872</v>
      </c>
      <c r="G1080" s="271" t="s">
        <v>873</v>
      </c>
      <c r="H1080" s="271" t="s">
        <v>874</v>
      </c>
      <c r="I1080" s="271" t="s">
        <v>875</v>
      </c>
      <c r="K1080" s="320" t="s">
        <v>876</v>
      </c>
    </row>
    <row r="1081" spans="2:17" ht="15.75" customHeight="1" x14ac:dyDescent="0.25">
      <c r="C1081" s="268" t="s">
        <v>659</v>
      </c>
      <c r="D1081" s="265" t="s">
        <v>9</v>
      </c>
      <c r="E1081" s="272"/>
      <c r="F1081" s="273">
        <f>IF(ISNUMBER(E1067),E1067,"")</f>
        <v>0</v>
      </c>
      <c r="G1081" s="273">
        <f t="shared" ref="G1081:I1086" si="140">IF(ISNUMBER(F1067),F1067,"")</f>
        <v>0</v>
      </c>
      <c r="H1081" s="273">
        <f t="shared" si="140"/>
        <v>0</v>
      </c>
      <c r="I1081" s="273">
        <f t="shared" si="140"/>
        <v>0</v>
      </c>
      <c r="K1081" s="282" t="e">
        <f>I1081/$I$1088</f>
        <v>#DIV/0!</v>
      </c>
    </row>
    <row r="1082" spans="2:17" ht="15" customHeight="1" x14ac:dyDescent="0.25">
      <c r="C1082" s="269"/>
      <c r="D1082" s="265" t="s">
        <v>691</v>
      </c>
      <c r="E1082" s="228"/>
      <c r="F1082" s="273">
        <f>IF(ISNUMBER(E1068),E1068,"")</f>
        <v>0</v>
      </c>
      <c r="G1082" s="273">
        <f>IF(ISNUMBER(F1068),F1068,"")</f>
        <v>0</v>
      </c>
      <c r="H1082" s="273">
        <f>IF(ISNUMBER(G1068),G1068,"")</f>
        <v>0</v>
      </c>
      <c r="I1082" s="273">
        <f t="shared" si="140"/>
        <v>0</v>
      </c>
      <c r="K1082" s="282" t="e">
        <f t="shared" ref="K1082:K1088" si="141">I1082/$I$1088</f>
        <v>#DIV/0!</v>
      </c>
    </row>
    <row r="1083" spans="2:17" ht="15" customHeight="1" x14ac:dyDescent="0.25">
      <c r="C1083" s="269"/>
      <c r="D1083" s="265" t="s">
        <v>689</v>
      </c>
      <c r="E1083" s="228"/>
      <c r="F1083" s="273">
        <f t="shared" ref="F1083:H1083" si="142">IF(ISNUMBER(E1069),E1069,"")</f>
        <v>0</v>
      </c>
      <c r="G1083" s="273">
        <f t="shared" si="142"/>
        <v>0</v>
      </c>
      <c r="H1083" s="273">
        <f t="shared" si="142"/>
        <v>0</v>
      </c>
      <c r="I1083" s="273">
        <f t="shared" si="140"/>
        <v>0</v>
      </c>
      <c r="K1083" s="282" t="e">
        <f t="shared" si="141"/>
        <v>#DIV/0!</v>
      </c>
    </row>
    <row r="1084" spans="2:17" ht="15" customHeight="1" x14ac:dyDescent="0.25">
      <c r="C1084" s="818"/>
      <c r="D1084" s="819" t="s">
        <v>647</v>
      </c>
      <c r="E1084" s="817"/>
      <c r="F1084" s="273">
        <f t="shared" ref="F1084:H1084" si="143">IF(ISNUMBER(E1070),E1070,"")</f>
        <v>0</v>
      </c>
      <c r="G1084" s="273">
        <f t="shared" si="143"/>
        <v>0</v>
      </c>
      <c r="H1084" s="273">
        <f t="shared" si="143"/>
        <v>0</v>
      </c>
      <c r="I1084" s="273">
        <f t="shared" si="140"/>
        <v>0</v>
      </c>
      <c r="K1084" s="282" t="e">
        <f t="shared" si="141"/>
        <v>#DIV/0!</v>
      </c>
    </row>
    <row r="1085" spans="2:17" ht="15" customHeight="1" x14ac:dyDescent="0.25">
      <c r="C1085" s="818"/>
      <c r="D1085" s="819" t="s">
        <v>690</v>
      </c>
      <c r="E1085" s="817"/>
      <c r="F1085" s="273">
        <f t="shared" ref="F1085:H1085" si="144">IF(ISNUMBER(E1071),E1071,"")</f>
        <v>0</v>
      </c>
      <c r="G1085" s="273">
        <f t="shared" si="144"/>
        <v>0</v>
      </c>
      <c r="H1085" s="273">
        <f t="shared" si="144"/>
        <v>0</v>
      </c>
      <c r="I1085" s="273">
        <f t="shared" si="140"/>
        <v>0</v>
      </c>
      <c r="K1085" s="282" t="e">
        <f t="shared" si="141"/>
        <v>#DIV/0!</v>
      </c>
    </row>
    <row r="1086" spans="2:17" ht="15" customHeight="1" x14ac:dyDescent="0.25">
      <c r="C1086" s="269"/>
      <c r="D1086" s="265" t="s">
        <v>699</v>
      </c>
      <c r="E1086" s="228"/>
      <c r="F1086" s="273">
        <f t="shared" ref="F1086:H1086" si="145">IF(ISNUMBER(E1072),E1072,"")</f>
        <v>0</v>
      </c>
      <c r="G1086" s="273">
        <f t="shared" si="145"/>
        <v>0</v>
      </c>
      <c r="H1086" s="273">
        <f t="shared" si="145"/>
        <v>0</v>
      </c>
      <c r="I1086" s="273">
        <f t="shared" si="140"/>
        <v>0</v>
      </c>
      <c r="K1086" s="282" t="e">
        <f t="shared" si="141"/>
        <v>#DIV/0!</v>
      </c>
    </row>
    <row r="1087" spans="2:17" ht="15" customHeight="1" x14ac:dyDescent="0.25">
      <c r="C1087" s="269"/>
      <c r="D1087" s="265" t="s">
        <v>877</v>
      </c>
      <c r="E1087" s="228"/>
      <c r="F1087" s="274" t="str">
        <f>IF(ISNUMBER(E1073+E1074),E1073+E1074,"-")</f>
        <v>-</v>
      </c>
      <c r="G1087" s="274" t="str">
        <f>IF(ISNUMBER(F1073+F1074),F1073+F1074,"-")</f>
        <v>-</v>
      </c>
      <c r="H1087" s="274" t="str">
        <f>IF(ISNUMBER(G1073+G1074),G1073+G1074,"-")</f>
        <v>-</v>
      </c>
      <c r="I1087" s="273">
        <f>IF(ISNUMBER(H1073+H1074),H1073+H1074,"")</f>
        <v>0</v>
      </c>
      <c r="K1087" s="282" t="e">
        <f t="shared" si="141"/>
        <v>#DIV/0!</v>
      </c>
    </row>
    <row r="1088" spans="2:17" ht="15" customHeight="1" x14ac:dyDescent="0.25">
      <c r="C1088" s="270"/>
      <c r="D1088" s="265" t="s">
        <v>871</v>
      </c>
      <c r="E1088" s="228"/>
      <c r="F1088" s="275">
        <f>ROUND(SUM(F1081:F1087),2)</f>
        <v>0</v>
      </c>
      <c r="G1088" s="275">
        <f>ROUND(SUM(G1081:G1087),2)</f>
        <v>0</v>
      </c>
      <c r="H1088" s="275">
        <f>ROUND(SUM(H1081:H1087),2)</f>
        <v>0</v>
      </c>
      <c r="I1088" s="275">
        <f>ROUND(SUM(I1081:I1087),2)</f>
        <v>0</v>
      </c>
      <c r="K1088" s="282" t="e">
        <f t="shared" si="141"/>
        <v>#DIV/0!</v>
      </c>
    </row>
    <row r="1089" spans="2:17" ht="27" x14ac:dyDescent="0.25">
      <c r="B1089" s="11"/>
      <c r="C1089" s="11"/>
      <c r="D1089" s="11"/>
      <c r="E1089" s="11"/>
      <c r="F1089" s="11"/>
      <c r="G1089" s="11"/>
      <c r="H1089" s="11"/>
      <c r="I1089" s="11"/>
      <c r="J1089" s="11"/>
      <c r="K1089" s="320" t="s">
        <v>1005</v>
      </c>
    </row>
    <row r="1090" spans="2:17" ht="15" customHeight="1" x14ac:dyDescent="0.25">
      <c r="C1090" s="268" t="s">
        <v>870</v>
      </c>
      <c r="D1090" s="265" t="s">
        <v>858</v>
      </c>
      <c r="E1090" s="266"/>
      <c r="F1090" s="276" t="str">
        <f>IF(ISNUMBER(E1076+E1077),E1076+E1077,"")</f>
        <v/>
      </c>
      <c r="G1090" s="276" t="str">
        <f>IF(ISNUMBER(F1076+F1077),F1076+F1077,"")</f>
        <v/>
      </c>
      <c r="H1090" s="276" t="str">
        <f>IF(ISNUMBER(G1076+G1077),G1076+G1077,"")</f>
        <v/>
      </c>
      <c r="I1090" s="276">
        <f ca="1">IF(ISNUMBER(H1076),H1076,0)</f>
        <v>0</v>
      </c>
      <c r="K1090" s="282" t="e">
        <f ca="1">I1090/$I$1093</f>
        <v>#DIV/0!</v>
      </c>
      <c r="Q1090" s="26"/>
    </row>
    <row r="1091" spans="2:17" ht="15" customHeight="1" x14ac:dyDescent="0.25">
      <c r="C1091" s="316"/>
      <c r="D1091" s="317" t="s">
        <v>859</v>
      </c>
      <c r="E1091" s="318"/>
      <c r="F1091" s="319"/>
      <c r="G1091" s="319"/>
      <c r="H1091" s="319"/>
      <c r="I1091" s="276">
        <f ca="1">IF(ISNUMBER(H1077),H1077,0)</f>
        <v>0</v>
      </c>
      <c r="K1091" s="282" t="e">
        <f ca="1">I1091/$I$1093</f>
        <v>#DIV/0!</v>
      </c>
      <c r="Q1091" s="26"/>
    </row>
    <row r="1092" spans="2:17" ht="15" customHeight="1" x14ac:dyDescent="0.25">
      <c r="C1092" s="269"/>
      <c r="D1092" s="265" t="s">
        <v>1006</v>
      </c>
      <c r="E1092" s="267"/>
      <c r="F1092" s="277" t="str">
        <f>IF(ISNUMBER(E1078),E1078,"")</f>
        <v/>
      </c>
      <c r="G1092" s="277" t="str">
        <f>IF(ISNUMBER(F1078),F1078,"")</f>
        <v/>
      </c>
      <c r="H1092" s="277" t="str">
        <f>IF(ISNUMBER(G1078),G1078,"")</f>
        <v/>
      </c>
      <c r="I1092" s="277">
        <f>IF(ISNUMBER(H1078),H1078,0)</f>
        <v>0</v>
      </c>
      <c r="K1092" s="282" t="e">
        <f t="shared" ref="K1092" si="146">I1092/$I$1088</f>
        <v>#DIV/0!</v>
      </c>
      <c r="Q1092" s="26"/>
    </row>
    <row r="1093" spans="2:17" ht="15.75" customHeight="1" x14ac:dyDescent="0.25">
      <c r="C1093" s="270"/>
      <c r="D1093" s="265" t="s">
        <v>871</v>
      </c>
      <c r="E1093" s="266"/>
      <c r="F1093" s="279">
        <f>ROUND(SUM(F1090:F1092),2)</f>
        <v>0</v>
      </c>
      <c r="G1093" s="279">
        <f t="shared" ref="G1093:H1093" si="147">ROUND(SUM(G1090:G1092),2)</f>
        <v>0</v>
      </c>
      <c r="H1093" s="279">
        <f t="shared" si="147"/>
        <v>0</v>
      </c>
      <c r="I1093" s="279">
        <f ca="1">ROUND(SUM(I1090:I1092),2)</f>
        <v>0</v>
      </c>
      <c r="K1093" s="282" t="e">
        <f ca="1">I1093/$I$1093</f>
        <v>#DIV/0!</v>
      </c>
      <c r="Q1093" s="26"/>
    </row>
    <row r="1094" spans="2:17" ht="18" customHeight="1" x14ac:dyDescent="0.25">
      <c r="B1094" s="11"/>
      <c r="C1094" s="11"/>
      <c r="D1094" s="11"/>
      <c r="E1094" s="11"/>
      <c r="F1094" s="11"/>
      <c r="G1094" s="11"/>
      <c r="H1094" s="11"/>
      <c r="I1094" s="11"/>
      <c r="J1094" s="11"/>
      <c r="K1094" s="11"/>
      <c r="Q1094" s="26"/>
    </row>
    <row r="1095" spans="2:17" ht="16.5" x14ac:dyDescent="0.25">
      <c r="C1095" s="1085" t="s">
        <v>511</v>
      </c>
      <c r="D1095" s="1086"/>
      <c r="E1095" s="1087"/>
      <c r="F1095" s="280">
        <f>IF(ISNUMBER(SUM(F1088+F1093)),ROUND(SUM(F1088+F1093),2),"")</f>
        <v>0</v>
      </c>
      <c r="G1095" s="281">
        <f t="shared" ref="G1095:H1095" si="148">IF(ISNUMBER(SUM(G1088+G1093)),ROUND(SUM(G1088+G1093),2),"")</f>
        <v>0</v>
      </c>
      <c r="H1095" s="281">
        <f t="shared" si="148"/>
        <v>0</v>
      </c>
      <c r="I1095" s="278">
        <f ca="1">SUM(I1088+I1093)</f>
        <v>0</v>
      </c>
      <c r="K1095" s="11"/>
      <c r="Q1095" s="26"/>
    </row>
    <row r="1096" spans="2:17" x14ac:dyDescent="0.25">
      <c r="K1096" s="11"/>
      <c r="Q1096" s="26"/>
    </row>
    <row r="1097" spans="2:17" x14ac:dyDescent="0.25">
      <c r="Q1097" s="26"/>
    </row>
    <row r="1098" spans="2:17" ht="18" customHeight="1" x14ac:dyDescent="0.25">
      <c r="D1098" s="26" t="s">
        <v>95</v>
      </c>
      <c r="E1098" s="26" t="s">
        <v>97</v>
      </c>
      <c r="F1098" s="26" t="s">
        <v>236</v>
      </c>
      <c r="G1098" s="26" t="s">
        <v>162</v>
      </c>
      <c r="I1098" s="49"/>
      <c r="Q1098" s="26"/>
    </row>
    <row r="1099" spans="2:17" ht="18" customHeight="1" x14ac:dyDescent="0.25">
      <c r="C1099" s="21" t="s">
        <v>167</v>
      </c>
      <c r="D1099" s="21" t="str">
        <f>IF(ISNUMBER('1.Datos generales municipio'!E21),'1.Datos generales municipio'!E21,"")</f>
        <v/>
      </c>
      <c r="E1099" s="21" t="str">
        <f>IF(ISNUMBER('1.Datos generales municipio'!E23),'1.Datos generales municipio'!E23,"")</f>
        <v/>
      </c>
      <c r="F1099" s="21" t="str">
        <f>IF(ISNUMBER('1.Datos generales municipio'!E25),'1.Datos generales municipio'!E25,"")</f>
        <v/>
      </c>
      <c r="G1099" s="21" t="str">
        <f>IF(ISNUMBER('1.Datos generales municipio'!F7),'1.Datos generales municipio'!F7,"")</f>
        <v/>
      </c>
      <c r="I1099" s="49"/>
      <c r="Q1099" s="26"/>
    </row>
    <row r="1100" spans="2:17" ht="18" customHeight="1" x14ac:dyDescent="0.25">
      <c r="C1100" s="21" t="s">
        <v>1315</v>
      </c>
      <c r="D1100" s="56" t="str">
        <f>IF(ISNUMBER('1.Datos generales municipio'!K38),ROUND('1.Datos generales municipio'!K38,2),"")</f>
        <v/>
      </c>
      <c r="E1100" s="56" t="str">
        <f>IF(ISNUMBER('1.Datos generales municipio'!K39),ROUND('1.Datos generales municipio'!K39,2),"")</f>
        <v/>
      </c>
      <c r="F1100" s="56" t="str">
        <f>IF(ISNUMBER('1.Datos generales municipio'!K40),ROUND('1.Datos generales municipio'!K40,2),"")</f>
        <v/>
      </c>
      <c r="G1100" s="56" t="str">
        <f>IF(ISNUMBER('1.Datos generales municipio'!H13),ROUND('1.Datos generales municipio'!H13,2),"")</f>
        <v/>
      </c>
      <c r="H1100" s="19" t="s">
        <v>522</v>
      </c>
      <c r="I1100" s="49"/>
      <c r="Q1100" s="26"/>
    </row>
    <row r="1101" spans="2:17" ht="18" customHeight="1" x14ac:dyDescent="0.25">
      <c r="D1101" s="27"/>
      <c r="E1101" s="27"/>
      <c r="F1101" s="27"/>
      <c r="G1101" s="27"/>
      <c r="H1101" s="19"/>
      <c r="I1101" s="49"/>
      <c r="Q1101" s="26"/>
    </row>
    <row r="1102" spans="2:17" ht="18" customHeight="1" x14ac:dyDescent="0.25">
      <c r="D1102" s="27" t="s">
        <v>95</v>
      </c>
      <c r="E1102" s="27" t="s">
        <v>97</v>
      </c>
      <c r="F1102" s="27" t="s">
        <v>236</v>
      </c>
      <c r="G1102" s="27" t="s">
        <v>162</v>
      </c>
      <c r="Q1102" s="26"/>
    </row>
    <row r="1103" spans="2:17" ht="18" customHeight="1" x14ac:dyDescent="0.25">
      <c r="D1103" s="27" t="str">
        <f>IF(ISNUMBER(D1099),D1099,"")</f>
        <v/>
      </c>
      <c r="E1103" s="27" t="str">
        <f>IF(ISNUMBER(E1099),E1099,"")</f>
        <v/>
      </c>
      <c r="F1103" s="27" t="str">
        <f>IF(ISNUMBER(F1099),F1099,"")</f>
        <v/>
      </c>
      <c r="G1103" s="27" t="str">
        <f>IF(ISNUMBER(G1099),G1099,"")</f>
        <v/>
      </c>
      <c r="Q1103" s="26"/>
    </row>
    <row r="1104" spans="2:17" ht="18" customHeight="1" x14ac:dyDescent="0.25">
      <c r="C1104" s="21" t="s">
        <v>163</v>
      </c>
      <c r="D1104" s="56">
        <f>ROUND('1.Datos generales municipio'!J21,2)</f>
        <v>0</v>
      </c>
      <c r="E1104" s="56">
        <f>ROUND('1.Datos generales municipio'!J23,2)</f>
        <v>0</v>
      </c>
      <c r="F1104" s="56">
        <f>ROUND('1.Datos generales municipio'!J25,2)</f>
        <v>0</v>
      </c>
      <c r="G1104" s="56">
        <f ca="1">ROUND(D1064,2)</f>
        <v>0</v>
      </c>
      <c r="H1104" s="19" t="s">
        <v>522</v>
      </c>
      <c r="Q1104" s="26"/>
    </row>
    <row r="1105" spans="3:17" ht="18" customHeight="1" x14ac:dyDescent="0.25">
      <c r="D1105" s="27"/>
      <c r="E1105" s="27"/>
      <c r="F1105" s="27"/>
      <c r="G1105" s="27"/>
      <c r="Q1105" s="26"/>
    </row>
    <row r="1106" spans="3:17" ht="18" customHeight="1" x14ac:dyDescent="0.25">
      <c r="Q1106" s="26"/>
    </row>
    <row r="1107" spans="3:17" ht="18" customHeight="1" x14ac:dyDescent="0.25">
      <c r="D1107" s="21" t="str">
        <f>D1099</f>
        <v/>
      </c>
      <c r="E1107" s="21" t="str">
        <f>E1099</f>
        <v/>
      </c>
      <c r="F1107" s="21" t="str">
        <f>F1099</f>
        <v/>
      </c>
      <c r="G1107" s="21" t="str">
        <f>G1099</f>
        <v/>
      </c>
      <c r="Q1107" s="26"/>
    </row>
    <row r="1108" spans="3:17" ht="18" customHeight="1" x14ac:dyDescent="0.25">
      <c r="C1108" s="21" t="s">
        <v>163</v>
      </c>
      <c r="D1108" s="57">
        <f>D1104</f>
        <v>0</v>
      </c>
      <c r="E1108" s="57">
        <f>E1104</f>
        <v>0</v>
      </c>
      <c r="F1108" s="57">
        <f>F1104</f>
        <v>0</v>
      </c>
      <c r="G1108" s="57">
        <f ca="1">G1104</f>
        <v>0</v>
      </c>
      <c r="Q1108" s="26"/>
    </row>
    <row r="1109" spans="3:17" ht="18" customHeight="1" x14ac:dyDescent="0.25">
      <c r="C1109" s="356" t="s">
        <v>1316</v>
      </c>
      <c r="D1109" s="357" t="str">
        <f>IFERROR(ROUND((D1108/D1100),4),"")</f>
        <v/>
      </c>
      <c r="E1109" s="357" t="str">
        <f>IFERROR(ROUND((E1108/E1100),4),"")</f>
        <v/>
      </c>
      <c r="F1109" s="357" t="str">
        <f>IFERROR(ROUND((F1108/F1100),4),"")</f>
        <v/>
      </c>
      <c r="G1109" s="357" t="str">
        <f ca="1">IFERROR(ROUND((G1108/G1100),4),"")</f>
        <v/>
      </c>
      <c r="H1109" s="19" t="s">
        <v>521</v>
      </c>
      <c r="Q1109" s="26"/>
    </row>
    <row r="1110" spans="3:17" ht="18" customHeight="1" x14ac:dyDescent="0.25">
      <c r="Q1110" s="26"/>
    </row>
    <row r="1111" spans="3:17" ht="18" customHeight="1" x14ac:dyDescent="0.25">
      <c r="C1111" s="26" t="s">
        <v>1317</v>
      </c>
      <c r="Q1111" s="26"/>
    </row>
    <row r="1112" spans="3:17" ht="18" customHeight="1" thickBot="1" x14ac:dyDescent="0.3">
      <c r="C1112" s="21" t="s">
        <v>523</v>
      </c>
      <c r="D1112" s="58" t="e">
        <f>ROUND(AVERAGE((D1109,E1109,F1109)),4)</f>
        <v>#DIV/0!</v>
      </c>
      <c r="F1112" s="26" t="str">
        <f ca="1">IF(ISNUMBER(D1115),"Se cumple la condición de reducción","No se cumple la condición de reducción")</f>
        <v>No se cumple la condición de reducción</v>
      </c>
      <c r="Q1112" s="26"/>
    </row>
    <row r="1113" spans="3:17" ht="18" customHeight="1" thickBot="1" x14ac:dyDescent="0.3">
      <c r="C1113" s="21" t="s">
        <v>524</v>
      </c>
      <c r="D1113" s="21" t="e">
        <f ca="1">ROUND(AVERAGE((E1109,F1109,G1109)),4)</f>
        <v>#DIV/0!</v>
      </c>
      <c r="G1113" s="323" t="str">
        <f ca="1">IF(OR(ISNUMBER(D1114),ISNUMBER(D1115)),IF(ISNUMBER(D1115),"Reducción de","Incremento de"),"")</f>
        <v/>
      </c>
      <c r="H1113" s="324" t="str">
        <f ca="1">IFERROR(IF(ISNUMBER(D1114),D1114,D1115),"")</f>
        <v/>
      </c>
      <c r="I1113" s="19" t="s">
        <v>521</v>
      </c>
      <c r="Q1113" s="26"/>
    </row>
    <row r="1114" spans="3:17" ht="18" customHeight="1" x14ac:dyDescent="0.25">
      <c r="C1114" s="59" t="s">
        <v>307</v>
      </c>
      <c r="D1114" s="60" t="e">
        <f ca="1">IF(D1113-D1112&gt;0,ROUND((D1113-D1112)/D1112,4),"")</f>
        <v>#DIV/0!</v>
      </c>
      <c r="F1114" s="61" t="e">
        <f ca="1">$D$1113-$D$1112</f>
        <v>#DIV/0!</v>
      </c>
      <c r="I1114" s="19" t="s">
        <v>521</v>
      </c>
      <c r="Q1114" s="26"/>
    </row>
    <row r="1115" spans="3:17" ht="18" customHeight="1" x14ac:dyDescent="0.25">
      <c r="C1115" s="62" t="s">
        <v>308</v>
      </c>
      <c r="D1115" s="63" t="e">
        <f ca="1">IF(D1112-D1113&gt;0,ROUND((D1112-D1113)/D1112,4),"")</f>
        <v>#DIV/0!</v>
      </c>
      <c r="Q1115" s="26"/>
    </row>
    <row r="1116" spans="3:17" ht="18" customHeight="1" x14ac:dyDescent="0.25">
      <c r="K1116" s="27"/>
      <c r="L1116" s="27"/>
      <c r="M1116" s="27"/>
      <c r="N1116" s="27"/>
      <c r="O1116" s="27"/>
      <c r="Q1116" s="26"/>
    </row>
    <row r="1117" spans="3:17" ht="18" customHeight="1" x14ac:dyDescent="0.25">
      <c r="K1117" s="27"/>
      <c r="L1117" s="27"/>
      <c r="M1117" s="27"/>
      <c r="N1117" s="27"/>
      <c r="O1117" s="27"/>
      <c r="Q1117" s="26"/>
    </row>
    <row r="1118" spans="3:17" ht="18" customHeight="1" x14ac:dyDescent="0.25">
      <c r="K1118" s="27"/>
      <c r="L1118" s="27"/>
      <c r="M1118" s="27"/>
      <c r="N1118" s="27"/>
      <c r="O1118" s="27"/>
      <c r="Q1118" s="26"/>
    </row>
    <row r="1119" spans="3:17" ht="18" customHeight="1" x14ac:dyDescent="0.25">
      <c r="F1119" s="21" t="s">
        <v>234</v>
      </c>
      <c r="K1119" s="27"/>
      <c r="L1119" s="27"/>
      <c r="M1119" s="27"/>
      <c r="N1119" s="27"/>
      <c r="O1119" s="27"/>
      <c r="Q1119" s="26"/>
    </row>
    <row r="1120" spans="3:17" ht="18" customHeight="1" x14ac:dyDescent="0.25">
      <c r="F1120" s="21"/>
      <c r="K1120" s="27"/>
      <c r="L1120" s="27"/>
      <c r="M1120" s="27"/>
      <c r="N1120" s="27"/>
      <c r="O1120" s="27"/>
      <c r="Q1120" s="26"/>
    </row>
    <row r="1121" spans="2:17" ht="18" customHeight="1" x14ac:dyDescent="0.25">
      <c r="K1121" s="27"/>
      <c r="L1121" s="27"/>
      <c r="M1121" s="27"/>
      <c r="N1121" s="27"/>
      <c r="O1121" s="27"/>
      <c r="Q1121" s="26"/>
    </row>
    <row r="1122" spans="2:17" ht="18" customHeight="1" x14ac:dyDescent="0.25">
      <c r="C1122" s="26" t="s">
        <v>240</v>
      </c>
      <c r="K1122" s="27"/>
      <c r="L1122" s="27"/>
      <c r="M1122" s="27"/>
      <c r="N1122" s="27"/>
      <c r="O1122" s="27"/>
      <c r="Q1122" s="26"/>
    </row>
    <row r="1123" spans="2:17" ht="18" customHeight="1" x14ac:dyDescent="0.25">
      <c r="K1123" s="27"/>
      <c r="L1123" s="27"/>
      <c r="M1123" s="27"/>
      <c r="N1123" s="27"/>
      <c r="O1123" s="27"/>
      <c r="Q1123" s="26"/>
    </row>
    <row r="1124" spans="2:17" ht="18" customHeight="1" x14ac:dyDescent="0.25">
      <c r="C1124" s="250" t="s">
        <v>165</v>
      </c>
      <c r="D1124" s="250" t="s">
        <v>166</v>
      </c>
      <c r="E1124" s="250" t="s">
        <v>168</v>
      </c>
      <c r="K1124" s="27"/>
      <c r="L1124" s="27"/>
      <c r="M1124" s="27"/>
      <c r="N1124" s="27"/>
      <c r="O1124" s="27"/>
      <c r="Q1124" s="26"/>
    </row>
    <row r="1125" spans="2:17" ht="18" customHeight="1" x14ac:dyDescent="0.25">
      <c r="B1125" s="26">
        <v>1</v>
      </c>
      <c r="C1125" s="249" t="str">
        <f t="shared" ref="C1125:C1146" si="149">IF(C132="","",C132)</f>
        <v/>
      </c>
      <c r="D1125" s="64" t="str">
        <f>INDEX($C$1125:$C$1274,MATCH(0,INDEX(COUNTIF($D$1124:D1124,$C$1125:$C$1274),),))</f>
        <v/>
      </c>
      <c r="E1125" s="65" t="e">
        <f>IF(D1125="",D1126,IF(D1125=$F$1120,D1126,D1125))</f>
        <v>#N/A</v>
      </c>
      <c r="F1125" s="66" t="s">
        <v>241</v>
      </c>
      <c r="G1125" s="66"/>
      <c r="K1125" s="27"/>
      <c r="L1125" s="27"/>
      <c r="M1125" s="27"/>
      <c r="N1125" s="27"/>
      <c r="O1125" s="27"/>
      <c r="Q1125" s="26"/>
    </row>
    <row r="1126" spans="2:17" ht="18" customHeight="1" x14ac:dyDescent="0.25">
      <c r="B1126" s="26">
        <v>1</v>
      </c>
      <c r="C1126" s="248" t="str">
        <f t="shared" si="149"/>
        <v/>
      </c>
      <c r="D1126" s="64" t="e">
        <f>INDEX($C$1125:$C$1274,MATCH(0,INDEX(COUNTIF($D$1124:D1125,$C$1125:$C$1274),),))</f>
        <v>#N/A</v>
      </c>
      <c r="E1126" s="67" t="e">
        <f>IF(D1126="",D1127,IF(D1126=E1125,D1127,D1126))</f>
        <v>#N/A</v>
      </c>
      <c r="F1126" s="68" t="s">
        <v>242</v>
      </c>
      <c r="G1126" s="68"/>
      <c r="K1126" s="27"/>
      <c r="L1126" s="27"/>
      <c r="M1126" s="27"/>
      <c r="N1126" s="27"/>
      <c r="O1126" s="27"/>
      <c r="Q1126" s="26"/>
    </row>
    <row r="1127" spans="2:17" ht="18" customHeight="1" x14ac:dyDescent="0.25">
      <c r="B1127" s="26">
        <v>1</v>
      </c>
      <c r="C1127" s="248" t="str">
        <f t="shared" si="149"/>
        <v/>
      </c>
      <c r="D1127" s="64" t="e">
        <f>INDEX($C$1125:$C$1274,MATCH(0,INDEX(COUNTIF($D$1124:D1126,$C$1125:$C$1274),),))</f>
        <v>#N/A</v>
      </c>
      <c r="E1127" s="69" t="e">
        <f t="shared" ref="E1127:E1158" si="150">IF(D1127="",D1128,IF(D1127=E1126,D1128,D1127))</f>
        <v>#N/A</v>
      </c>
      <c r="F1127" s="27"/>
      <c r="K1127" s="27"/>
      <c r="L1127" s="27"/>
      <c r="M1127" s="27"/>
      <c r="N1127" s="27"/>
      <c r="O1127" s="27"/>
      <c r="Q1127" s="26"/>
    </row>
    <row r="1128" spans="2:17" ht="18" customHeight="1" x14ac:dyDescent="0.25">
      <c r="B1128" s="26">
        <v>1</v>
      </c>
      <c r="C1128" s="248" t="str">
        <f t="shared" si="149"/>
        <v/>
      </c>
      <c r="D1128" s="64" t="e">
        <f>INDEX($C$1125:$C$1274,MATCH(0,INDEX(COUNTIF($D$1124:D1127,$C$1125:$C$1274),),))</f>
        <v>#N/A</v>
      </c>
      <c r="E1128" s="69" t="e">
        <f t="shared" si="150"/>
        <v>#N/A</v>
      </c>
      <c r="F1128" s="27"/>
      <c r="K1128" s="27"/>
      <c r="L1128" s="27"/>
      <c r="M1128" s="27"/>
      <c r="N1128" s="27"/>
      <c r="O1128" s="27"/>
      <c r="Q1128" s="26"/>
    </row>
    <row r="1129" spans="2:17" ht="18" customHeight="1" x14ac:dyDescent="0.25">
      <c r="B1129" s="26">
        <v>1</v>
      </c>
      <c r="C1129" s="248" t="str">
        <f t="shared" si="149"/>
        <v/>
      </c>
      <c r="D1129" s="64" t="e">
        <f>INDEX($C$1125:$C$1274,MATCH(0,INDEX(COUNTIF($D$1124:D1128,$C$1125:$C$1274),),))</f>
        <v>#N/A</v>
      </c>
      <c r="E1129" s="69" t="e">
        <f t="shared" si="150"/>
        <v>#N/A</v>
      </c>
      <c r="F1129" s="27"/>
      <c r="K1129" s="27"/>
      <c r="L1129" s="27"/>
      <c r="M1129" s="27"/>
      <c r="N1129" s="27"/>
      <c r="O1129" s="27"/>
    </row>
    <row r="1130" spans="2:17" ht="18" customHeight="1" x14ac:dyDescent="0.25">
      <c r="B1130" s="26">
        <v>1</v>
      </c>
      <c r="C1130" s="248" t="str">
        <f t="shared" si="149"/>
        <v/>
      </c>
      <c r="D1130" s="64" t="e">
        <f>INDEX($C$1125:$C$1274,MATCH(0,INDEX(COUNTIF($D$1124:D1129,$C$1125:$C$1274),),))</f>
        <v>#N/A</v>
      </c>
      <c r="E1130" s="69" t="e">
        <f t="shared" si="150"/>
        <v>#N/A</v>
      </c>
      <c r="F1130" s="27"/>
      <c r="K1130" s="27"/>
      <c r="L1130" s="27"/>
      <c r="M1130" s="27"/>
      <c r="N1130" s="27"/>
      <c r="O1130" s="27"/>
    </row>
    <row r="1131" spans="2:17" ht="18" customHeight="1" x14ac:dyDescent="0.25">
      <c r="B1131" s="26">
        <v>1</v>
      </c>
      <c r="C1131" s="248" t="str">
        <f t="shared" si="149"/>
        <v/>
      </c>
      <c r="D1131" s="64" t="e">
        <f>INDEX($C$1125:$C$1274,MATCH(0,INDEX(COUNTIF($D$1124:D1130,$C$1125:$C$1274),),))</f>
        <v>#N/A</v>
      </c>
      <c r="E1131" s="69" t="e">
        <f t="shared" si="150"/>
        <v>#N/A</v>
      </c>
      <c r="K1131" s="27"/>
      <c r="L1131" s="27"/>
      <c r="M1131" s="27"/>
      <c r="N1131" s="27"/>
      <c r="O1131" s="27"/>
    </row>
    <row r="1132" spans="2:17" ht="18" customHeight="1" x14ac:dyDescent="0.25">
      <c r="B1132" s="26">
        <v>1</v>
      </c>
      <c r="C1132" s="248" t="str">
        <f t="shared" si="149"/>
        <v/>
      </c>
      <c r="D1132" s="64" t="e">
        <f>INDEX($C$1125:$C$1274,MATCH(0,INDEX(COUNTIF($D$1124:D1131,$C$1125:$C$1274),),))</f>
        <v>#N/A</v>
      </c>
      <c r="E1132" s="69" t="e">
        <f t="shared" si="150"/>
        <v>#N/A</v>
      </c>
      <c r="K1132" s="27"/>
      <c r="L1132" s="27"/>
      <c r="M1132" s="27"/>
      <c r="N1132" s="27"/>
      <c r="O1132" s="27"/>
    </row>
    <row r="1133" spans="2:17" ht="18" customHeight="1" x14ac:dyDescent="0.25">
      <c r="B1133" s="26">
        <v>1</v>
      </c>
      <c r="C1133" s="248" t="str">
        <f t="shared" si="149"/>
        <v/>
      </c>
      <c r="D1133" s="64" t="e">
        <f>INDEX($C$1125:$C$1274,MATCH(0,INDEX(COUNTIF($D$1124:D1132,$C$1125:$C$1274),),))</f>
        <v>#N/A</v>
      </c>
      <c r="E1133" s="69" t="e">
        <f t="shared" si="150"/>
        <v>#N/A</v>
      </c>
      <c r="K1133" s="27"/>
      <c r="L1133" s="27"/>
      <c r="M1133" s="27"/>
      <c r="N1133" s="27"/>
      <c r="O1133" s="27"/>
    </row>
    <row r="1134" spans="2:17" ht="18" customHeight="1" x14ac:dyDescent="0.25">
      <c r="B1134" s="26">
        <v>1</v>
      </c>
      <c r="C1134" s="248" t="str">
        <f t="shared" si="149"/>
        <v/>
      </c>
      <c r="D1134" s="64" t="e">
        <f>INDEX($C$1125:$C$1274,MATCH(0,INDEX(COUNTIF($D$1124:D1133,$C$1125:$C$1274),),))</f>
        <v>#N/A</v>
      </c>
      <c r="E1134" s="69" t="e">
        <f t="shared" si="150"/>
        <v>#N/A</v>
      </c>
      <c r="K1134" s="27"/>
      <c r="L1134" s="27"/>
      <c r="M1134" s="27"/>
      <c r="N1134" s="27"/>
      <c r="O1134" s="27"/>
    </row>
    <row r="1135" spans="2:17" ht="18" customHeight="1" x14ac:dyDescent="0.25">
      <c r="B1135" s="26">
        <v>1</v>
      </c>
      <c r="C1135" s="248" t="str">
        <f t="shared" si="149"/>
        <v/>
      </c>
      <c r="D1135" s="64" t="e">
        <f>INDEX($C$1125:$C$1274,MATCH(0,INDEX(COUNTIF($D$1124:D1134,$C$1125:$C$1274),),))</f>
        <v>#N/A</v>
      </c>
      <c r="E1135" s="69" t="e">
        <f t="shared" si="150"/>
        <v>#N/A</v>
      </c>
      <c r="K1135" s="27"/>
      <c r="L1135" s="27"/>
      <c r="M1135" s="27"/>
      <c r="N1135" s="27"/>
      <c r="O1135" s="27"/>
    </row>
    <row r="1136" spans="2:17" ht="18" customHeight="1" x14ac:dyDescent="0.25">
      <c r="B1136" s="26">
        <v>1</v>
      </c>
      <c r="C1136" s="248" t="str">
        <f t="shared" si="149"/>
        <v/>
      </c>
      <c r="D1136" s="64" t="e">
        <f>INDEX($C$1125:$C$1274,MATCH(0,INDEX(COUNTIF($D$1124:D1135,$C$1125:$C$1274),),))</f>
        <v>#N/A</v>
      </c>
      <c r="E1136" s="69" t="e">
        <f t="shared" si="150"/>
        <v>#N/A</v>
      </c>
      <c r="K1136" s="27"/>
      <c r="L1136" s="27"/>
      <c r="M1136" s="27"/>
      <c r="N1136" s="27"/>
      <c r="O1136" s="27"/>
    </row>
    <row r="1137" spans="2:15" ht="18" customHeight="1" x14ac:dyDescent="0.25">
      <c r="B1137" s="26">
        <v>1</v>
      </c>
      <c r="C1137" s="248" t="str">
        <f t="shared" si="149"/>
        <v/>
      </c>
      <c r="D1137" s="64" t="e">
        <f>INDEX($C$1125:$C$1274,MATCH(0,INDEX(COUNTIF($D$1124:D1136,$C$1125:$C$1274),),))</f>
        <v>#N/A</v>
      </c>
      <c r="E1137" s="69" t="e">
        <f t="shared" si="150"/>
        <v>#N/A</v>
      </c>
      <c r="K1137" s="27"/>
      <c r="L1137" s="27"/>
      <c r="M1137" s="27"/>
      <c r="N1137" s="27"/>
      <c r="O1137" s="27"/>
    </row>
    <row r="1138" spans="2:15" ht="18" customHeight="1" x14ac:dyDescent="0.25">
      <c r="B1138" s="26">
        <v>1</v>
      </c>
      <c r="C1138" s="248" t="str">
        <f t="shared" si="149"/>
        <v/>
      </c>
      <c r="D1138" s="64" t="e">
        <f>INDEX($C$1125:$C$1274,MATCH(0,INDEX(COUNTIF($D$1124:D1137,$C$1125:$C$1274),),))</f>
        <v>#N/A</v>
      </c>
      <c r="E1138" s="69" t="e">
        <f t="shared" si="150"/>
        <v>#N/A</v>
      </c>
      <c r="K1138" s="27"/>
      <c r="L1138" s="27"/>
      <c r="M1138" s="27"/>
      <c r="N1138" s="27"/>
      <c r="O1138" s="27"/>
    </row>
    <row r="1139" spans="2:15" ht="18" customHeight="1" x14ac:dyDescent="0.25">
      <c r="B1139" s="26">
        <v>1</v>
      </c>
      <c r="C1139" s="248" t="str">
        <f t="shared" si="149"/>
        <v/>
      </c>
      <c r="D1139" s="64" t="e">
        <f>INDEX($C$1125:$C$1274,MATCH(0,INDEX(COUNTIF($D$1124:D1138,$C$1125:$C$1274),),))</f>
        <v>#N/A</v>
      </c>
      <c r="E1139" s="69" t="e">
        <f t="shared" si="150"/>
        <v>#N/A</v>
      </c>
      <c r="K1139" s="27"/>
      <c r="L1139" s="27"/>
      <c r="M1139" s="27"/>
      <c r="N1139" s="27"/>
      <c r="O1139" s="27"/>
    </row>
    <row r="1140" spans="2:15" ht="18" customHeight="1" x14ac:dyDescent="0.25">
      <c r="B1140" s="26">
        <v>1</v>
      </c>
      <c r="C1140" s="248" t="str">
        <f t="shared" si="149"/>
        <v/>
      </c>
      <c r="D1140" s="64" t="e">
        <f>INDEX($C$1125:$C$1274,MATCH(0,INDEX(COUNTIF($D$1124:D1139,$C$1125:$C$1274),),))</f>
        <v>#N/A</v>
      </c>
      <c r="E1140" s="69" t="e">
        <f t="shared" si="150"/>
        <v>#N/A</v>
      </c>
      <c r="K1140" s="27"/>
      <c r="L1140" s="27"/>
      <c r="M1140" s="27"/>
      <c r="N1140" s="27"/>
      <c r="O1140" s="27"/>
    </row>
    <row r="1141" spans="2:15" ht="18" customHeight="1" x14ac:dyDescent="0.25">
      <c r="B1141" s="26">
        <v>1</v>
      </c>
      <c r="C1141" s="248" t="str">
        <f t="shared" si="149"/>
        <v/>
      </c>
      <c r="D1141" s="64" t="e">
        <f>INDEX($C$1125:$C$1274,MATCH(0,INDEX(COUNTIF($D$1124:D1140,$C$1125:$C$1274),),))</f>
        <v>#N/A</v>
      </c>
      <c r="E1141" s="69" t="e">
        <f t="shared" si="150"/>
        <v>#N/A</v>
      </c>
      <c r="K1141" s="27"/>
      <c r="L1141" s="27"/>
      <c r="M1141" s="27"/>
      <c r="N1141" s="27"/>
      <c r="O1141" s="27"/>
    </row>
    <row r="1142" spans="2:15" ht="18" customHeight="1" x14ac:dyDescent="0.25">
      <c r="B1142" s="26">
        <v>1</v>
      </c>
      <c r="C1142" s="248" t="str">
        <f t="shared" si="149"/>
        <v/>
      </c>
      <c r="D1142" s="64" t="e">
        <f>INDEX($C$1125:$C$1274,MATCH(0,INDEX(COUNTIF($D$1124:D1141,$C$1125:$C$1274),),))</f>
        <v>#N/A</v>
      </c>
      <c r="E1142" s="69" t="e">
        <f t="shared" si="150"/>
        <v>#N/A</v>
      </c>
      <c r="K1142" s="27"/>
      <c r="L1142" s="27"/>
      <c r="M1142" s="27"/>
      <c r="N1142" s="27"/>
      <c r="O1142" s="27"/>
    </row>
    <row r="1143" spans="2:15" ht="18" customHeight="1" x14ac:dyDescent="0.25">
      <c r="B1143" s="26">
        <v>1</v>
      </c>
      <c r="C1143" s="248" t="str">
        <f t="shared" si="149"/>
        <v/>
      </c>
      <c r="D1143" s="64" t="e">
        <f>INDEX($C$1125:$C$1274,MATCH(0,INDEX(COUNTIF($D$1124:D1142,$C$1125:$C$1274),),))</f>
        <v>#N/A</v>
      </c>
      <c r="E1143" s="69" t="e">
        <f t="shared" si="150"/>
        <v>#N/A</v>
      </c>
      <c r="K1143" s="27"/>
      <c r="L1143" s="27"/>
      <c r="M1143" s="27"/>
      <c r="N1143" s="27"/>
      <c r="O1143" s="27"/>
    </row>
    <row r="1144" spans="2:15" ht="18" customHeight="1" x14ac:dyDescent="0.25">
      <c r="B1144" s="26">
        <v>1</v>
      </c>
      <c r="C1144" s="248" t="str">
        <f t="shared" si="149"/>
        <v/>
      </c>
      <c r="D1144" s="64" t="e">
        <f>INDEX($C$1125:$C$1274,MATCH(0,INDEX(COUNTIF($D$1124:D1143,$C$1125:$C$1274),),))</f>
        <v>#N/A</v>
      </c>
      <c r="E1144" s="69" t="e">
        <f t="shared" si="150"/>
        <v>#N/A</v>
      </c>
      <c r="K1144" s="27"/>
      <c r="L1144" s="27"/>
      <c r="M1144" s="27"/>
      <c r="N1144" s="27"/>
      <c r="O1144" s="27"/>
    </row>
    <row r="1145" spans="2:15" ht="18" customHeight="1" x14ac:dyDescent="0.25">
      <c r="B1145" s="26">
        <v>1</v>
      </c>
      <c r="C1145" s="248" t="str">
        <f t="shared" si="149"/>
        <v/>
      </c>
      <c r="D1145" s="64" t="e">
        <f>INDEX($C$1125:$C$1274,MATCH(0,INDEX(COUNTIF($D$1124:D1144,$C$1125:$C$1274),),))</f>
        <v>#N/A</v>
      </c>
      <c r="E1145" s="69" t="e">
        <f t="shared" si="150"/>
        <v>#N/A</v>
      </c>
      <c r="I1145" s="27"/>
      <c r="K1145" s="27"/>
      <c r="L1145" s="27"/>
      <c r="M1145" s="27"/>
      <c r="N1145" s="27"/>
      <c r="O1145" s="27"/>
    </row>
    <row r="1146" spans="2:15" ht="18" customHeight="1" x14ac:dyDescent="0.25">
      <c r="B1146" s="26">
        <v>1</v>
      </c>
      <c r="C1146" s="248" t="str">
        <f t="shared" si="149"/>
        <v/>
      </c>
      <c r="D1146" s="64" t="e">
        <f>INDEX($C$1125:$C$1274,MATCH(0,INDEX(COUNTIF($D$1124:D1145,$C$1125:$C$1274),),))</f>
        <v>#N/A</v>
      </c>
      <c r="E1146" s="69" t="e">
        <f t="shared" si="150"/>
        <v>#N/A</v>
      </c>
      <c r="F1146" s="28"/>
      <c r="I1146" s="27"/>
      <c r="K1146" s="27"/>
      <c r="L1146" s="27"/>
      <c r="M1146" s="27"/>
      <c r="N1146" s="27"/>
      <c r="O1146" s="27"/>
    </row>
    <row r="1147" spans="2:15" ht="18" customHeight="1" x14ac:dyDescent="0.25">
      <c r="B1147" s="26" t="s">
        <v>1521</v>
      </c>
      <c r="C1147" s="253" t="str">
        <f t="shared" ref="C1147:C1166" si="151">IF(C267="","",C267)</f>
        <v/>
      </c>
      <c r="D1147" s="64" t="e">
        <f>INDEX($C$1125:$C$1274,MATCH(0,INDEX(COUNTIF($D$1124:D1146,$C$1125:$C$1274),),))</f>
        <v>#N/A</v>
      </c>
      <c r="E1147" s="69" t="e">
        <f t="shared" si="150"/>
        <v>#N/A</v>
      </c>
      <c r="F1147" s="28"/>
      <c r="G1147" s="27"/>
      <c r="H1147" s="27"/>
      <c r="I1147" s="27"/>
    </row>
    <row r="1148" spans="2:15" ht="18" customHeight="1" x14ac:dyDescent="0.25">
      <c r="B1148" s="26" t="s">
        <v>1521</v>
      </c>
      <c r="C1148" s="253" t="str">
        <f t="shared" si="151"/>
        <v/>
      </c>
      <c r="D1148" s="64" t="e">
        <f>INDEX($C$1125:$C$1274,MATCH(0,INDEX(COUNTIF($D$1124:D1147,$C$1125:$C$1274),),))</f>
        <v>#N/A</v>
      </c>
      <c r="E1148" s="69" t="e">
        <f t="shared" si="150"/>
        <v>#N/A</v>
      </c>
      <c r="F1148" s="27"/>
      <c r="G1148" s="27"/>
    </row>
    <row r="1149" spans="2:15" ht="18" customHeight="1" x14ac:dyDescent="0.25">
      <c r="B1149" s="26" t="s">
        <v>1521</v>
      </c>
      <c r="C1149" s="253" t="str">
        <f t="shared" si="151"/>
        <v/>
      </c>
      <c r="D1149" s="64" t="e">
        <f>INDEX($C$1125:$C$1274,MATCH(0,INDEX(COUNTIF($D$1124:D1148,$C$1125:$C$1274),),))</f>
        <v>#N/A</v>
      </c>
      <c r="E1149" s="69" t="e">
        <f t="shared" si="150"/>
        <v>#N/A</v>
      </c>
      <c r="F1149" s="27"/>
      <c r="G1149" s="27"/>
    </row>
    <row r="1150" spans="2:15" ht="18" customHeight="1" x14ac:dyDescent="0.25">
      <c r="B1150" s="26" t="s">
        <v>1521</v>
      </c>
      <c r="C1150" s="253" t="str">
        <f t="shared" si="151"/>
        <v/>
      </c>
      <c r="D1150" s="64" t="e">
        <f>INDEX($C$1125:$C$1274,MATCH(0,INDEX(COUNTIF($D$1124:D1149,$C$1125:$C$1274),),))</f>
        <v>#N/A</v>
      </c>
      <c r="E1150" s="69" t="e">
        <f t="shared" si="150"/>
        <v>#N/A</v>
      </c>
      <c r="F1150" s="27"/>
      <c r="G1150" s="27"/>
    </row>
    <row r="1151" spans="2:15" ht="18" customHeight="1" x14ac:dyDescent="0.25">
      <c r="B1151" s="26" t="s">
        <v>1521</v>
      </c>
      <c r="C1151" s="253" t="str">
        <f t="shared" si="151"/>
        <v/>
      </c>
      <c r="D1151" s="64" t="e">
        <f>INDEX($C$1125:$C$1274,MATCH(0,INDEX(COUNTIF($D$1124:D1150,$C$1125:$C$1274),),))</f>
        <v>#N/A</v>
      </c>
      <c r="E1151" s="69" t="e">
        <f t="shared" si="150"/>
        <v>#N/A</v>
      </c>
      <c r="F1151" s="27"/>
      <c r="G1151" s="27"/>
    </row>
    <row r="1152" spans="2:15" ht="18" customHeight="1" x14ac:dyDescent="0.25">
      <c r="B1152" s="26" t="s">
        <v>1521</v>
      </c>
      <c r="C1152" s="253" t="str">
        <f t="shared" si="151"/>
        <v/>
      </c>
      <c r="D1152" s="64" t="e">
        <f>INDEX($C$1125:$C$1274,MATCH(0,INDEX(COUNTIF($D$1124:D1151,$C$1125:$C$1274),),))</f>
        <v>#N/A</v>
      </c>
      <c r="E1152" s="69" t="e">
        <f t="shared" si="150"/>
        <v>#N/A</v>
      </c>
      <c r="F1152" s="27"/>
      <c r="G1152" s="27"/>
    </row>
    <row r="1153" spans="2:7" ht="18" customHeight="1" x14ac:dyDescent="0.25">
      <c r="B1153" s="26" t="s">
        <v>1521</v>
      </c>
      <c r="C1153" s="253" t="str">
        <f t="shared" si="151"/>
        <v/>
      </c>
      <c r="D1153" s="64" t="e">
        <f>INDEX($C$1125:$C$1274,MATCH(0,INDEX(COUNTIF($D$1124:D1152,$C$1125:$C$1274),),))</f>
        <v>#N/A</v>
      </c>
      <c r="E1153" s="69" t="e">
        <f t="shared" si="150"/>
        <v>#N/A</v>
      </c>
      <c r="F1153" s="27"/>
      <c r="G1153" s="27"/>
    </row>
    <row r="1154" spans="2:7" ht="18" customHeight="1" x14ac:dyDescent="0.25">
      <c r="B1154" s="26" t="s">
        <v>1521</v>
      </c>
      <c r="C1154" s="253" t="str">
        <f t="shared" si="151"/>
        <v/>
      </c>
      <c r="D1154" s="64" t="e">
        <f>INDEX($C$1125:$C$1274,MATCH(0,INDEX(COUNTIF($D$1124:D1153,$C$1125:$C$1274),),))</f>
        <v>#N/A</v>
      </c>
      <c r="E1154" s="69" t="e">
        <f t="shared" si="150"/>
        <v>#N/A</v>
      </c>
      <c r="F1154" s="27"/>
      <c r="G1154" s="27"/>
    </row>
    <row r="1155" spans="2:7" ht="18" customHeight="1" x14ac:dyDescent="0.25">
      <c r="B1155" s="26" t="s">
        <v>1521</v>
      </c>
      <c r="C1155" s="253" t="str">
        <f t="shared" si="151"/>
        <v/>
      </c>
      <c r="D1155" s="64" t="e">
        <f>INDEX($C$1125:$C$1274,MATCH(0,INDEX(COUNTIF($D$1124:D1154,$C$1125:$C$1274),),))</f>
        <v>#N/A</v>
      </c>
      <c r="E1155" s="69" t="e">
        <f t="shared" si="150"/>
        <v>#N/A</v>
      </c>
      <c r="F1155" s="27"/>
      <c r="G1155" s="27"/>
    </row>
    <row r="1156" spans="2:7" ht="18" customHeight="1" x14ac:dyDescent="0.25">
      <c r="B1156" s="26" t="s">
        <v>1521</v>
      </c>
      <c r="C1156" s="253" t="str">
        <f t="shared" si="151"/>
        <v/>
      </c>
      <c r="D1156" s="64" t="e">
        <f>INDEX($C$1125:$C$1274,MATCH(0,INDEX(COUNTIF($D$1124:D1155,$C$1125:$C$1274),),))</f>
        <v>#N/A</v>
      </c>
      <c r="E1156" s="69" t="e">
        <f t="shared" si="150"/>
        <v>#N/A</v>
      </c>
      <c r="F1156" s="27"/>
      <c r="G1156" s="27"/>
    </row>
    <row r="1157" spans="2:7" ht="18" customHeight="1" x14ac:dyDescent="0.25">
      <c r="B1157" s="26" t="s">
        <v>1521</v>
      </c>
      <c r="C1157" s="253" t="str">
        <f t="shared" si="151"/>
        <v/>
      </c>
      <c r="D1157" s="64" t="e">
        <f>INDEX($C$1125:$C$1274,MATCH(0,INDEX(COUNTIF($D$1124:D1156,$C$1125:$C$1274),),))</f>
        <v>#N/A</v>
      </c>
      <c r="E1157" s="69" t="e">
        <f t="shared" si="150"/>
        <v>#N/A</v>
      </c>
      <c r="F1157" s="27"/>
      <c r="G1157" s="27"/>
    </row>
    <row r="1158" spans="2:7" ht="18" customHeight="1" x14ac:dyDescent="0.25">
      <c r="B1158" s="26" t="s">
        <v>1521</v>
      </c>
      <c r="C1158" s="253" t="str">
        <f t="shared" si="151"/>
        <v/>
      </c>
      <c r="D1158" s="64" t="e">
        <f>INDEX($C$1125:$C$1274,MATCH(0,INDEX(COUNTIF($D$1124:D1157,$C$1125:$C$1274),),))</f>
        <v>#N/A</v>
      </c>
      <c r="E1158" s="69" t="e">
        <f t="shared" si="150"/>
        <v>#N/A</v>
      </c>
      <c r="F1158" s="27"/>
      <c r="G1158" s="27"/>
    </row>
    <row r="1159" spans="2:7" ht="18" customHeight="1" x14ac:dyDescent="0.25">
      <c r="B1159" s="26" t="s">
        <v>1521</v>
      </c>
      <c r="C1159" s="253" t="str">
        <f t="shared" si="151"/>
        <v/>
      </c>
      <c r="D1159" s="64" t="e">
        <f>INDEX($C$1125:$C$1274,MATCH(0,INDEX(COUNTIF($D$1124:D1158,$C$1125:$C$1274),),))</f>
        <v>#N/A</v>
      </c>
      <c r="E1159" s="69" t="e">
        <f t="shared" ref="E1159:E1228" si="152">IF(D1159="",D1160,IF(D1159=E1158,D1160,D1159))</f>
        <v>#N/A</v>
      </c>
      <c r="F1159" s="27"/>
      <c r="G1159" s="27"/>
    </row>
    <row r="1160" spans="2:7" ht="18" customHeight="1" x14ac:dyDescent="0.25">
      <c r="B1160" s="26" t="s">
        <v>1521</v>
      </c>
      <c r="C1160" s="253" t="str">
        <f t="shared" si="151"/>
        <v/>
      </c>
      <c r="D1160" s="64" t="e">
        <f>INDEX($C$1125:$C$1274,MATCH(0,INDEX(COUNTIF($D$1124:D1159,$C$1125:$C$1274),),))</f>
        <v>#N/A</v>
      </c>
      <c r="E1160" s="69" t="e">
        <f t="shared" si="152"/>
        <v>#N/A</v>
      </c>
      <c r="F1160" s="27"/>
    </row>
    <row r="1161" spans="2:7" ht="18" customHeight="1" x14ac:dyDescent="0.25">
      <c r="B1161" s="26" t="s">
        <v>1521</v>
      </c>
      <c r="C1161" s="253" t="str">
        <f t="shared" si="151"/>
        <v/>
      </c>
      <c r="D1161" s="64" t="e">
        <f>INDEX($C$1125:$C$1274,MATCH(0,INDEX(COUNTIF($D$1124:D1160,$C$1125:$C$1274),),))</f>
        <v>#N/A</v>
      </c>
      <c r="E1161" s="69" t="e">
        <f t="shared" si="152"/>
        <v>#N/A</v>
      </c>
      <c r="F1161" s="27"/>
    </row>
    <row r="1162" spans="2:7" ht="18" customHeight="1" x14ac:dyDescent="0.25">
      <c r="B1162" s="26" t="s">
        <v>1521</v>
      </c>
      <c r="C1162" s="253" t="str">
        <f t="shared" si="151"/>
        <v/>
      </c>
      <c r="D1162" s="64" t="e">
        <f>INDEX($C$1125:$C$1274,MATCH(0,INDEX(COUNTIF($D$1124:D1161,$C$1125:$C$1274),),))</f>
        <v>#N/A</v>
      </c>
      <c r="E1162" s="69" t="e">
        <f t="shared" si="152"/>
        <v>#N/A</v>
      </c>
      <c r="F1162" s="27"/>
    </row>
    <row r="1163" spans="2:7" ht="18" customHeight="1" x14ac:dyDescent="0.25">
      <c r="B1163" s="26" t="s">
        <v>1521</v>
      </c>
      <c r="C1163" s="253" t="str">
        <f t="shared" si="151"/>
        <v/>
      </c>
      <c r="D1163" s="64" t="e">
        <f>INDEX($C$1125:$C$1274,MATCH(0,INDEX(COUNTIF($D$1124:D1162,$C$1125:$C$1274),),))</f>
        <v>#N/A</v>
      </c>
      <c r="E1163" s="69" t="e">
        <f t="shared" si="152"/>
        <v>#N/A</v>
      </c>
      <c r="F1163" s="27"/>
    </row>
    <row r="1164" spans="2:7" ht="18" customHeight="1" x14ac:dyDescent="0.25">
      <c r="B1164" s="26" t="s">
        <v>1521</v>
      </c>
      <c r="C1164" s="253" t="str">
        <f t="shared" si="151"/>
        <v/>
      </c>
      <c r="D1164" s="64" t="e">
        <f>INDEX($C$1125:$C$1274,MATCH(0,INDEX(COUNTIF($D$1124:D1163,$C$1125:$C$1274),),))</f>
        <v>#N/A</v>
      </c>
      <c r="E1164" s="69" t="e">
        <f t="shared" si="152"/>
        <v>#N/A</v>
      </c>
      <c r="F1164" s="27"/>
    </row>
    <row r="1165" spans="2:7" ht="18" customHeight="1" x14ac:dyDescent="0.25">
      <c r="B1165" s="26" t="s">
        <v>1521</v>
      </c>
      <c r="C1165" s="253" t="str">
        <f t="shared" si="151"/>
        <v/>
      </c>
      <c r="D1165" s="64" t="e">
        <f>INDEX($C$1125:$C$1274,MATCH(0,INDEX(COUNTIF($D$1124:D1164,$C$1125:$C$1274),),))</f>
        <v>#N/A</v>
      </c>
      <c r="E1165" s="69" t="e">
        <f t="shared" si="152"/>
        <v>#N/A</v>
      </c>
      <c r="F1165" s="27"/>
    </row>
    <row r="1166" spans="2:7" ht="18" customHeight="1" x14ac:dyDescent="0.25">
      <c r="B1166" s="26" t="s">
        <v>1521</v>
      </c>
      <c r="C1166" s="253" t="str">
        <f t="shared" si="151"/>
        <v/>
      </c>
      <c r="D1166" s="64" t="e">
        <f>INDEX($C$1125:$C$1274,MATCH(0,INDEX(COUNTIF($D$1124:D1165,$C$1125:$C$1274),),))</f>
        <v>#N/A</v>
      </c>
      <c r="E1166" s="69" t="e">
        <f t="shared" si="152"/>
        <v>#N/A</v>
      </c>
      <c r="F1166" s="27"/>
    </row>
    <row r="1167" spans="2:7" ht="18" customHeight="1" x14ac:dyDescent="0.25">
      <c r="B1167" s="26" t="s">
        <v>1522</v>
      </c>
      <c r="C1167" s="259" t="str">
        <f t="shared" ref="C1167:C1186" si="153">IF(C358="","",C358)</f>
        <v/>
      </c>
      <c r="D1167" s="64" t="e">
        <f>INDEX($C$1125:$C$1274,MATCH(0,INDEX(COUNTIF($D$1124:D1166,$C$1125:$C$1274),),))</f>
        <v>#N/A</v>
      </c>
      <c r="E1167" s="69" t="e">
        <f t="shared" si="152"/>
        <v>#N/A</v>
      </c>
    </row>
    <row r="1168" spans="2:7" ht="18" customHeight="1" x14ac:dyDescent="0.25">
      <c r="B1168" s="26" t="s">
        <v>1522</v>
      </c>
      <c r="C1168" s="259" t="str">
        <f t="shared" si="153"/>
        <v/>
      </c>
      <c r="D1168" s="64" t="e">
        <f>INDEX($C$1125:$C$1274,MATCH(0,INDEX(COUNTIF($D$1124:D1167,$C$1125:$C$1274),),))</f>
        <v>#N/A</v>
      </c>
      <c r="E1168" s="69" t="e">
        <f t="shared" si="152"/>
        <v>#N/A</v>
      </c>
    </row>
    <row r="1169" spans="2:6" ht="18" customHeight="1" x14ac:dyDescent="0.25">
      <c r="B1169" s="26" t="s">
        <v>1522</v>
      </c>
      <c r="C1169" s="259" t="str">
        <f t="shared" si="153"/>
        <v/>
      </c>
      <c r="D1169" s="64" t="e">
        <f>INDEX($C$1125:$C$1274,MATCH(0,INDEX(COUNTIF($D$1124:D1168,$C$1125:$C$1274),),))</f>
        <v>#N/A</v>
      </c>
      <c r="E1169" s="69" t="e">
        <f t="shared" si="152"/>
        <v>#N/A</v>
      </c>
    </row>
    <row r="1170" spans="2:6" ht="18" customHeight="1" x14ac:dyDescent="0.25">
      <c r="B1170" s="26" t="s">
        <v>1522</v>
      </c>
      <c r="C1170" s="259" t="str">
        <f t="shared" si="153"/>
        <v/>
      </c>
      <c r="D1170" s="64" t="e">
        <f>INDEX($C$1125:$C$1274,MATCH(0,INDEX(COUNTIF($D$1124:D1169,$C$1125:$C$1274),),))</f>
        <v>#N/A</v>
      </c>
      <c r="E1170" s="69" t="e">
        <f t="shared" si="152"/>
        <v>#N/A</v>
      </c>
    </row>
    <row r="1171" spans="2:6" ht="18" customHeight="1" x14ac:dyDescent="0.25">
      <c r="B1171" s="26" t="s">
        <v>1522</v>
      </c>
      <c r="C1171" s="259" t="str">
        <f t="shared" si="153"/>
        <v/>
      </c>
      <c r="D1171" s="64" t="e">
        <f>INDEX($C$1125:$C$1274,MATCH(0,INDEX(COUNTIF($D$1124:D1170,$C$1125:$C$1274),),))</f>
        <v>#N/A</v>
      </c>
      <c r="E1171" s="69" t="e">
        <f t="shared" si="152"/>
        <v>#N/A</v>
      </c>
    </row>
    <row r="1172" spans="2:6" ht="18" customHeight="1" x14ac:dyDescent="0.25">
      <c r="B1172" s="26" t="s">
        <v>1522</v>
      </c>
      <c r="C1172" s="259" t="str">
        <f t="shared" si="153"/>
        <v/>
      </c>
      <c r="D1172" s="64" t="e">
        <f>INDEX($C$1125:$C$1274,MATCH(0,INDEX(COUNTIF($D$1124:D1171,$C$1125:$C$1274),),))</f>
        <v>#N/A</v>
      </c>
      <c r="E1172" s="69" t="e">
        <f t="shared" si="152"/>
        <v>#N/A</v>
      </c>
    </row>
    <row r="1173" spans="2:6" ht="18" customHeight="1" x14ac:dyDescent="0.25">
      <c r="B1173" s="26" t="s">
        <v>1522</v>
      </c>
      <c r="C1173" s="259" t="str">
        <f t="shared" si="153"/>
        <v/>
      </c>
      <c r="D1173" s="64" t="e">
        <f>INDEX($C$1125:$C$1274,MATCH(0,INDEX(COUNTIF($D$1124:D1172,$C$1125:$C$1274),),))</f>
        <v>#N/A</v>
      </c>
      <c r="E1173" s="69" t="e">
        <f t="shared" si="152"/>
        <v>#N/A</v>
      </c>
    </row>
    <row r="1174" spans="2:6" ht="18" customHeight="1" x14ac:dyDescent="0.25">
      <c r="B1174" s="26" t="s">
        <v>1522</v>
      </c>
      <c r="C1174" s="259" t="str">
        <f t="shared" si="153"/>
        <v/>
      </c>
      <c r="D1174" s="64" t="e">
        <f>INDEX($C$1125:$C$1274,MATCH(0,INDEX(COUNTIF($D$1124:D1173,$C$1125:$C$1274),),))</f>
        <v>#N/A</v>
      </c>
      <c r="E1174" s="69" t="e">
        <f t="shared" si="152"/>
        <v>#N/A</v>
      </c>
    </row>
    <row r="1175" spans="2:6" ht="18" customHeight="1" x14ac:dyDescent="0.25">
      <c r="B1175" s="26" t="s">
        <v>1522</v>
      </c>
      <c r="C1175" s="259" t="str">
        <f t="shared" si="153"/>
        <v/>
      </c>
      <c r="D1175" s="64" t="e">
        <f>INDEX($C$1125:$C$1274,MATCH(0,INDEX(COUNTIF($D$1124:D1174,$C$1125:$C$1274),),))</f>
        <v>#N/A</v>
      </c>
      <c r="E1175" s="69" t="e">
        <f t="shared" si="152"/>
        <v>#N/A</v>
      </c>
    </row>
    <row r="1176" spans="2:6" ht="18" customHeight="1" x14ac:dyDescent="0.25">
      <c r="B1176" s="26" t="s">
        <v>1522</v>
      </c>
      <c r="C1176" s="259" t="str">
        <f t="shared" si="153"/>
        <v/>
      </c>
      <c r="D1176" s="64" t="e">
        <f>INDEX($C$1125:$C$1274,MATCH(0,INDEX(COUNTIF($D$1124:D1175,$C$1125:$C$1274),),))</f>
        <v>#N/A</v>
      </c>
      <c r="E1176" s="69" t="e">
        <f t="shared" si="152"/>
        <v>#N/A</v>
      </c>
    </row>
    <row r="1177" spans="2:6" ht="18" customHeight="1" x14ac:dyDescent="0.25">
      <c r="B1177" s="26" t="s">
        <v>1522</v>
      </c>
      <c r="C1177" s="259" t="str">
        <f t="shared" si="153"/>
        <v/>
      </c>
      <c r="D1177" s="64" t="e">
        <f>INDEX($C$1125:$C$1274,MATCH(0,INDEX(COUNTIF($D$1124:D1176,$C$1125:$C$1274),),))</f>
        <v>#N/A</v>
      </c>
      <c r="E1177" s="69" t="e">
        <f t="shared" si="152"/>
        <v>#N/A</v>
      </c>
    </row>
    <row r="1178" spans="2:6" ht="18" customHeight="1" x14ac:dyDescent="0.25">
      <c r="B1178" s="26" t="s">
        <v>1522</v>
      </c>
      <c r="C1178" s="259" t="str">
        <f t="shared" si="153"/>
        <v/>
      </c>
      <c r="D1178" s="64" t="e">
        <f>INDEX($C$1125:$C$1274,MATCH(0,INDEX(COUNTIF($D$1124:D1177,$C$1125:$C$1274),),))</f>
        <v>#N/A</v>
      </c>
      <c r="E1178" s="69" t="e">
        <f t="shared" si="152"/>
        <v>#N/A</v>
      </c>
    </row>
    <row r="1179" spans="2:6" ht="18" customHeight="1" x14ac:dyDescent="0.25">
      <c r="B1179" s="26" t="s">
        <v>1522</v>
      </c>
      <c r="C1179" s="259" t="str">
        <f t="shared" si="153"/>
        <v/>
      </c>
      <c r="D1179" s="64" t="e">
        <f>INDEX($C$1125:$C$1274,MATCH(0,INDEX(COUNTIF($D$1124:D1178,$C$1125:$C$1274),),))</f>
        <v>#N/A</v>
      </c>
      <c r="E1179" s="69" t="e">
        <f t="shared" si="152"/>
        <v>#N/A</v>
      </c>
      <c r="F1179" s="27"/>
    </row>
    <row r="1180" spans="2:6" ht="18" customHeight="1" x14ac:dyDescent="0.25">
      <c r="B1180" s="26" t="s">
        <v>1522</v>
      </c>
      <c r="C1180" s="259" t="str">
        <f t="shared" si="153"/>
        <v/>
      </c>
      <c r="D1180" s="64" t="e">
        <f>INDEX($C$1125:$C$1274,MATCH(0,INDEX(COUNTIF($D$1124:D1179,$C$1125:$C$1274),),))</f>
        <v>#N/A</v>
      </c>
      <c r="E1180" s="69" t="e">
        <f t="shared" si="152"/>
        <v>#N/A</v>
      </c>
      <c r="F1180" s="27"/>
    </row>
    <row r="1181" spans="2:6" ht="18" customHeight="1" x14ac:dyDescent="0.25">
      <c r="B1181" s="26" t="s">
        <v>1522</v>
      </c>
      <c r="C1181" s="259" t="str">
        <f t="shared" si="153"/>
        <v/>
      </c>
      <c r="D1181" s="64" t="e">
        <f>INDEX($C$1125:$C$1274,MATCH(0,INDEX(COUNTIF($D$1124:D1180,$C$1125:$C$1274),),))</f>
        <v>#N/A</v>
      </c>
      <c r="E1181" s="69" t="e">
        <f t="shared" si="152"/>
        <v>#N/A</v>
      </c>
      <c r="F1181" s="27"/>
    </row>
    <row r="1182" spans="2:6" ht="18" customHeight="1" x14ac:dyDescent="0.25">
      <c r="B1182" s="26" t="s">
        <v>1522</v>
      </c>
      <c r="C1182" s="259" t="str">
        <f t="shared" si="153"/>
        <v/>
      </c>
      <c r="D1182" s="64" t="e">
        <f>INDEX($C$1125:$C$1274,MATCH(0,INDEX(COUNTIF($D$1124:D1181,$C$1125:$C$1274),),))</f>
        <v>#N/A</v>
      </c>
      <c r="E1182" s="69" t="e">
        <f t="shared" si="152"/>
        <v>#N/A</v>
      </c>
      <c r="F1182" s="27"/>
    </row>
    <row r="1183" spans="2:6" ht="18" customHeight="1" x14ac:dyDescent="0.25">
      <c r="B1183" s="26" t="s">
        <v>1522</v>
      </c>
      <c r="C1183" s="259" t="str">
        <f t="shared" si="153"/>
        <v/>
      </c>
      <c r="D1183" s="64" t="e">
        <f>INDEX($C$1125:$C$1274,MATCH(0,INDEX(COUNTIF($D$1124:D1182,$C$1125:$C$1274),),))</f>
        <v>#N/A</v>
      </c>
      <c r="E1183" s="69" t="e">
        <f t="shared" si="152"/>
        <v>#N/A</v>
      </c>
      <c r="F1183" s="27"/>
    </row>
    <row r="1184" spans="2:6" ht="18" customHeight="1" x14ac:dyDescent="0.25">
      <c r="B1184" s="26" t="s">
        <v>1522</v>
      </c>
      <c r="C1184" s="259" t="str">
        <f t="shared" si="153"/>
        <v/>
      </c>
      <c r="D1184" s="64" t="e">
        <f>INDEX($C$1125:$C$1274,MATCH(0,INDEX(COUNTIF($D$1124:D1183,$C$1125:$C$1274),),))</f>
        <v>#N/A</v>
      </c>
      <c r="E1184" s="69" t="e">
        <f t="shared" si="152"/>
        <v>#N/A</v>
      </c>
    </row>
    <row r="1185" spans="2:5" ht="18" customHeight="1" x14ac:dyDescent="0.25">
      <c r="B1185" s="26" t="s">
        <v>1522</v>
      </c>
      <c r="C1185" s="259" t="str">
        <f t="shared" si="153"/>
        <v/>
      </c>
      <c r="D1185" s="64" t="e">
        <f>INDEX($C$1125:$C$1274,MATCH(0,INDEX(COUNTIF($D$1124:D1184,$C$1125:$C$1274),),))</f>
        <v>#N/A</v>
      </c>
      <c r="E1185" s="69" t="e">
        <f t="shared" si="152"/>
        <v>#N/A</v>
      </c>
    </row>
    <row r="1186" spans="2:5" ht="18" customHeight="1" x14ac:dyDescent="0.25">
      <c r="B1186" s="26" t="s">
        <v>1522</v>
      </c>
      <c r="C1186" s="259" t="str">
        <f t="shared" si="153"/>
        <v/>
      </c>
      <c r="D1186" s="64" t="e">
        <f>INDEX($C$1125:$C$1274,MATCH(0,INDEX(COUNTIF($D$1124:D1185,$C$1125:$C$1274),),))</f>
        <v>#N/A</v>
      </c>
      <c r="E1186" s="69" t="e">
        <f t="shared" si="152"/>
        <v>#N/A</v>
      </c>
    </row>
    <row r="1187" spans="2:5" ht="18" customHeight="1" x14ac:dyDescent="0.25">
      <c r="B1187" s="823" t="s">
        <v>1523</v>
      </c>
      <c r="C1187" s="260" t="str">
        <f>IF(C462="","",C462)</f>
        <v/>
      </c>
      <c r="D1187" s="64" t="e">
        <f>INDEX($C$1125:$C$1274,MATCH(0,INDEX(COUNTIF($D$1124:D1186,$C$1125:$C$1274),),))</f>
        <v>#N/A</v>
      </c>
      <c r="E1187" s="69" t="e">
        <f t="shared" si="152"/>
        <v>#N/A</v>
      </c>
    </row>
    <row r="1188" spans="2:5" ht="18" customHeight="1" x14ac:dyDescent="0.25">
      <c r="B1188" s="823" t="s">
        <v>1523</v>
      </c>
      <c r="C1188" s="260" t="str">
        <f>IF(C463="","",C463)</f>
        <v/>
      </c>
      <c r="D1188" s="64" t="e">
        <f>INDEX($C$1125:$C$1274,MATCH(0,INDEX(COUNTIF($D$1124:D1187,$C$1125:$C$1274),),))</f>
        <v>#N/A</v>
      </c>
      <c r="E1188" s="69" t="e">
        <f t="shared" si="152"/>
        <v>#N/A</v>
      </c>
    </row>
    <row r="1189" spans="2:5" ht="18" customHeight="1" x14ac:dyDescent="0.25">
      <c r="B1189" s="823" t="s">
        <v>1523</v>
      </c>
      <c r="C1189" s="260" t="str">
        <f>IF(C464="","",C464)</f>
        <v/>
      </c>
      <c r="D1189" s="64" t="e">
        <f>INDEX($C$1125:$C$1274,MATCH(0,INDEX(COUNTIF($D$1124:D1188,$C$1125:$C$1274),),))</f>
        <v>#N/A</v>
      </c>
      <c r="E1189" s="69" t="e">
        <f t="shared" si="152"/>
        <v>#N/A</v>
      </c>
    </row>
    <row r="1190" spans="2:5" ht="18" customHeight="1" x14ac:dyDescent="0.25">
      <c r="B1190" s="823" t="s">
        <v>1523</v>
      </c>
      <c r="C1190" s="260" t="str">
        <f>IF(C465="","",C465)</f>
        <v/>
      </c>
      <c r="D1190" s="64" t="e">
        <f>INDEX($C$1125:$C$1274,MATCH(0,INDEX(COUNTIF($D$1124:D1189,$C$1125:$C$1274),),))</f>
        <v>#N/A</v>
      </c>
      <c r="E1190" s="69" t="e">
        <f t="shared" si="152"/>
        <v>#N/A</v>
      </c>
    </row>
    <row r="1191" spans="2:5" ht="18" customHeight="1" x14ac:dyDescent="0.25">
      <c r="B1191" s="823" t="s">
        <v>1523</v>
      </c>
      <c r="C1191" s="260" t="str">
        <f>IF(C466="","",C466)</f>
        <v/>
      </c>
      <c r="D1191" s="64" t="e">
        <f>INDEX($C$1125:$C$1274,MATCH(0,INDEX(COUNTIF($D$1124:D1190,$C$1125:$C$1274),),))</f>
        <v>#N/A</v>
      </c>
      <c r="E1191" s="69" t="e">
        <f t="shared" si="152"/>
        <v>#N/A</v>
      </c>
    </row>
    <row r="1192" spans="2:5" ht="18" customHeight="1" x14ac:dyDescent="0.25">
      <c r="B1192" s="26">
        <v>6</v>
      </c>
      <c r="C1192" s="261" t="str">
        <f t="shared" ref="C1192:C1202" si="154">IF(C553="","",C553)</f>
        <v/>
      </c>
      <c r="D1192" s="64" t="e">
        <f>INDEX($C$1125:$C$1274,MATCH(0,INDEX(COUNTIF($D$1124:D1191,$C$1125:$C$1274),),))</f>
        <v>#N/A</v>
      </c>
      <c r="E1192" s="69" t="e">
        <f>IF(D1192="",D1193,IF(D1192=E1191,D1193,D1192))</f>
        <v>#N/A</v>
      </c>
    </row>
    <row r="1193" spans="2:5" ht="18" customHeight="1" x14ac:dyDescent="0.25">
      <c r="B1193" s="26">
        <v>6</v>
      </c>
      <c r="C1193" s="261" t="str">
        <f t="shared" si="154"/>
        <v/>
      </c>
      <c r="D1193" s="64" t="e">
        <f>INDEX($C$1125:$C$1274,MATCH(0,INDEX(COUNTIF($D$1124:D1192,$C$1125:$C$1274),),))</f>
        <v>#N/A</v>
      </c>
      <c r="E1193" s="69" t="e">
        <f t="shared" si="152"/>
        <v>#N/A</v>
      </c>
    </row>
    <row r="1194" spans="2:5" ht="18" customHeight="1" x14ac:dyDescent="0.25">
      <c r="B1194" s="26">
        <v>6</v>
      </c>
      <c r="C1194" s="261" t="str">
        <f t="shared" si="154"/>
        <v/>
      </c>
      <c r="D1194" s="64" t="e">
        <f>INDEX($C$1125:$C$1274,MATCH(0,INDEX(COUNTIF($D$1124:D1193,$C$1125:$C$1274),),))</f>
        <v>#N/A</v>
      </c>
      <c r="E1194" s="69" t="e">
        <f t="shared" si="152"/>
        <v>#N/A</v>
      </c>
    </row>
    <row r="1195" spans="2:5" ht="18" customHeight="1" x14ac:dyDescent="0.25">
      <c r="B1195" s="26">
        <v>6</v>
      </c>
      <c r="C1195" s="261" t="str">
        <f t="shared" si="154"/>
        <v/>
      </c>
      <c r="D1195" s="64" t="e">
        <f>INDEX($C$1125:$C$1274,MATCH(0,INDEX(COUNTIF($D$1124:D1194,$C$1125:$C$1274),),))</f>
        <v>#N/A</v>
      </c>
      <c r="E1195" s="69" t="e">
        <f t="shared" ref="E1195:E1202" si="155">IF(D1195="",D1196,IF(D1195=E1194,D1196,D1195))</f>
        <v>#N/A</v>
      </c>
    </row>
    <row r="1196" spans="2:5" ht="18" customHeight="1" x14ac:dyDescent="0.25">
      <c r="B1196" s="26">
        <v>6</v>
      </c>
      <c r="C1196" s="261" t="str">
        <f t="shared" si="154"/>
        <v/>
      </c>
      <c r="D1196" s="64" t="e">
        <f>INDEX($C$1125:$C$1274,MATCH(0,INDEX(COUNTIF($D$1124:D1195,$C$1125:$C$1274),),))</f>
        <v>#N/A</v>
      </c>
      <c r="E1196" s="69" t="e">
        <f t="shared" si="155"/>
        <v>#N/A</v>
      </c>
    </row>
    <row r="1197" spans="2:5" ht="18" customHeight="1" x14ac:dyDescent="0.25">
      <c r="B1197" s="26">
        <v>6</v>
      </c>
      <c r="C1197" s="261" t="str">
        <f t="shared" si="154"/>
        <v/>
      </c>
      <c r="D1197" s="64" t="e">
        <f>INDEX($C$1125:$C$1274,MATCH(0,INDEX(COUNTIF($D$1124:D1196,$C$1125:$C$1274),),))</f>
        <v>#N/A</v>
      </c>
      <c r="E1197" s="69" t="e">
        <f t="shared" si="155"/>
        <v>#N/A</v>
      </c>
    </row>
    <row r="1198" spans="2:5" ht="18" customHeight="1" x14ac:dyDescent="0.25">
      <c r="B1198" s="26">
        <v>6</v>
      </c>
      <c r="C1198" s="261" t="str">
        <f t="shared" si="154"/>
        <v/>
      </c>
      <c r="D1198" s="64" t="e">
        <f>INDEX($C$1125:$C$1274,MATCH(0,INDEX(COUNTIF($D$1124:D1197,$C$1125:$C$1274),),))</f>
        <v>#N/A</v>
      </c>
      <c r="E1198" s="69" t="e">
        <f t="shared" si="155"/>
        <v>#N/A</v>
      </c>
    </row>
    <row r="1199" spans="2:5" ht="18" customHeight="1" x14ac:dyDescent="0.25">
      <c r="B1199" s="26">
        <v>6</v>
      </c>
      <c r="C1199" s="261" t="str">
        <f t="shared" si="154"/>
        <v/>
      </c>
      <c r="D1199" s="64" t="e">
        <f>INDEX($C$1125:$C$1274,MATCH(0,INDEX(COUNTIF($D$1124:D1198,$C$1125:$C$1274),),))</f>
        <v>#N/A</v>
      </c>
      <c r="E1199" s="69" t="e">
        <f t="shared" si="155"/>
        <v>#N/A</v>
      </c>
    </row>
    <row r="1200" spans="2:5" ht="18" customHeight="1" x14ac:dyDescent="0.25">
      <c r="B1200" s="26">
        <v>6</v>
      </c>
      <c r="C1200" s="261" t="str">
        <f t="shared" si="154"/>
        <v/>
      </c>
      <c r="D1200" s="64" t="e">
        <f>INDEX($C$1125:$C$1274,MATCH(0,INDEX(COUNTIF($D$1124:D1199,$C$1125:$C$1274),),))</f>
        <v>#N/A</v>
      </c>
      <c r="E1200" s="69" t="e">
        <f t="shared" si="155"/>
        <v>#N/A</v>
      </c>
    </row>
    <row r="1201" spans="2:9" ht="18" customHeight="1" x14ac:dyDescent="0.25">
      <c r="B1201" s="26">
        <v>6</v>
      </c>
      <c r="C1201" s="261" t="str">
        <f t="shared" si="154"/>
        <v/>
      </c>
      <c r="D1201" s="64" t="e">
        <f>INDEX($C$1125:$C$1274,MATCH(0,INDEX(COUNTIF($D$1124:D1200,$C$1125:$C$1274),),))</f>
        <v>#N/A</v>
      </c>
      <c r="E1201" s="69" t="e">
        <f t="shared" si="155"/>
        <v>#N/A</v>
      </c>
    </row>
    <row r="1202" spans="2:9" ht="18" customHeight="1" x14ac:dyDescent="0.25">
      <c r="B1202" s="26">
        <v>6</v>
      </c>
      <c r="C1202" s="261" t="str">
        <f t="shared" si="154"/>
        <v/>
      </c>
      <c r="D1202" s="64" t="e">
        <f>INDEX($C$1125:$C$1274,MATCH(0,INDEX(COUNTIF($D$1124:D1201,$C$1125:$C$1274),),))</f>
        <v>#N/A</v>
      </c>
      <c r="E1202" s="69" t="e">
        <f t="shared" si="155"/>
        <v>#N/A</v>
      </c>
    </row>
    <row r="1203" spans="2:9" ht="18" customHeight="1" x14ac:dyDescent="0.25">
      <c r="B1203" s="26">
        <v>7</v>
      </c>
      <c r="C1203" s="251" t="str">
        <f t="shared" ref="C1203:C1224" si="156">IF(C628="","",C628)</f>
        <v/>
      </c>
      <c r="D1203" s="64" t="e">
        <f>INDEX($C$1125:$C$1274,MATCH(0,INDEX(COUNTIF($D$1124:D1202,$C$1125:$C$1274),),))</f>
        <v>#N/A</v>
      </c>
      <c r="E1203" s="69" t="e">
        <f>IF(D1203="",D1204,IF(D1203=E1196,D1204,D1203))</f>
        <v>#N/A</v>
      </c>
      <c r="F1203" s="27"/>
      <c r="G1203" s="27"/>
      <c r="H1203" s="27"/>
      <c r="I1203" s="27"/>
    </row>
    <row r="1204" spans="2:9" ht="18" customHeight="1" x14ac:dyDescent="0.25">
      <c r="B1204" s="26">
        <v>7</v>
      </c>
      <c r="C1204" s="251" t="str">
        <f t="shared" si="156"/>
        <v/>
      </c>
      <c r="D1204" s="64" t="e">
        <f>INDEX($C$1125:$C$1274,MATCH(0,INDEX(COUNTIF($D$1124:D1203,$C$1125:$C$1274),),))</f>
        <v>#N/A</v>
      </c>
      <c r="E1204" s="69" t="e">
        <f t="shared" si="152"/>
        <v>#N/A</v>
      </c>
      <c r="F1204" s="27"/>
      <c r="G1204" s="27"/>
      <c r="H1204" s="27"/>
      <c r="I1204" s="27"/>
    </row>
    <row r="1205" spans="2:9" ht="18" customHeight="1" x14ac:dyDescent="0.25">
      <c r="B1205" s="26">
        <v>7</v>
      </c>
      <c r="C1205" s="251" t="str">
        <f t="shared" si="156"/>
        <v/>
      </c>
      <c r="D1205" s="64" t="e">
        <f>INDEX($C$1125:$C$1274,MATCH(0,INDEX(COUNTIF($D$1124:D1204,$C$1125:$C$1274),),))</f>
        <v>#N/A</v>
      </c>
      <c r="E1205" s="69" t="e">
        <f t="shared" si="152"/>
        <v>#N/A</v>
      </c>
      <c r="F1205" s="27"/>
      <c r="G1205" s="27"/>
      <c r="H1205" s="27"/>
      <c r="I1205" s="27"/>
    </row>
    <row r="1206" spans="2:9" ht="18" customHeight="1" x14ac:dyDescent="0.25">
      <c r="B1206" s="26">
        <v>7</v>
      </c>
      <c r="C1206" s="251" t="str">
        <f t="shared" si="156"/>
        <v/>
      </c>
      <c r="D1206" s="64" t="e">
        <f>INDEX($C$1125:$C$1274,MATCH(0,INDEX(COUNTIF($D$1124:D1205,$C$1125:$C$1274),),))</f>
        <v>#N/A</v>
      </c>
      <c r="E1206" s="69" t="e">
        <f t="shared" si="152"/>
        <v>#N/A</v>
      </c>
      <c r="F1206" s="27"/>
      <c r="G1206" s="27"/>
      <c r="H1206" s="27"/>
      <c r="I1206" s="27"/>
    </row>
    <row r="1207" spans="2:9" ht="18" customHeight="1" x14ac:dyDescent="0.25">
      <c r="B1207" s="26">
        <v>7</v>
      </c>
      <c r="C1207" s="251" t="str">
        <f t="shared" si="156"/>
        <v/>
      </c>
      <c r="D1207" s="64" t="e">
        <f>INDEX($C$1125:$C$1274,MATCH(0,INDEX(COUNTIF($D$1124:D1206,$C$1125:$C$1274),),))</f>
        <v>#N/A</v>
      </c>
      <c r="E1207" s="69" t="e">
        <f t="shared" si="152"/>
        <v>#N/A</v>
      </c>
      <c r="F1207" s="27"/>
      <c r="G1207" s="27"/>
      <c r="H1207" s="27"/>
      <c r="I1207" s="27"/>
    </row>
    <row r="1208" spans="2:9" ht="18" customHeight="1" x14ac:dyDescent="0.25">
      <c r="B1208" s="26">
        <v>7</v>
      </c>
      <c r="C1208" s="251" t="str">
        <f t="shared" si="156"/>
        <v/>
      </c>
      <c r="D1208" s="64" t="e">
        <f>INDEX($C$1125:$C$1274,MATCH(0,INDEX(COUNTIF($D$1124:D1207,$C$1125:$C$1274),),))</f>
        <v>#N/A</v>
      </c>
      <c r="E1208" s="69" t="e">
        <f t="shared" si="152"/>
        <v>#N/A</v>
      </c>
      <c r="F1208" s="27"/>
      <c r="G1208" s="27"/>
      <c r="H1208" s="27"/>
      <c r="I1208" s="27"/>
    </row>
    <row r="1209" spans="2:9" ht="18" customHeight="1" x14ac:dyDescent="0.25">
      <c r="B1209" s="26">
        <v>7</v>
      </c>
      <c r="C1209" s="251" t="str">
        <f t="shared" si="156"/>
        <v/>
      </c>
      <c r="D1209" s="64" t="e">
        <f>INDEX($C$1125:$C$1274,MATCH(0,INDEX(COUNTIF($D$1124:D1208,$C$1125:$C$1274),),))</f>
        <v>#N/A</v>
      </c>
      <c r="E1209" s="69" t="e">
        <f t="shared" si="152"/>
        <v>#N/A</v>
      </c>
      <c r="F1209" s="27"/>
      <c r="G1209" s="27"/>
      <c r="H1209" s="27"/>
      <c r="I1209" s="27"/>
    </row>
    <row r="1210" spans="2:9" ht="18" customHeight="1" x14ac:dyDescent="0.25">
      <c r="B1210" s="26">
        <v>7</v>
      </c>
      <c r="C1210" s="251" t="str">
        <f t="shared" si="156"/>
        <v/>
      </c>
      <c r="D1210" s="64" t="e">
        <f>INDEX($C$1125:$C$1274,MATCH(0,INDEX(COUNTIF($D$1124:D1209,$C$1125:$C$1274),),))</f>
        <v>#N/A</v>
      </c>
      <c r="E1210" s="69" t="e">
        <f t="shared" si="152"/>
        <v>#N/A</v>
      </c>
      <c r="F1210" s="27"/>
      <c r="G1210" s="27"/>
      <c r="H1210" s="27"/>
      <c r="I1210" s="27"/>
    </row>
    <row r="1211" spans="2:9" ht="18" customHeight="1" x14ac:dyDescent="0.25">
      <c r="B1211" s="26">
        <v>7</v>
      </c>
      <c r="C1211" s="251" t="str">
        <f t="shared" si="156"/>
        <v/>
      </c>
      <c r="D1211" s="64" t="e">
        <f>INDEX($C$1125:$C$1274,MATCH(0,INDEX(COUNTIF($D$1124:D1210,$C$1125:$C$1274),),))</f>
        <v>#N/A</v>
      </c>
      <c r="E1211" s="69" t="e">
        <f t="shared" si="152"/>
        <v>#N/A</v>
      </c>
      <c r="F1211" s="27"/>
      <c r="G1211" s="27"/>
      <c r="H1211" s="27"/>
      <c r="I1211" s="27"/>
    </row>
    <row r="1212" spans="2:9" ht="18" customHeight="1" x14ac:dyDescent="0.25">
      <c r="B1212" s="26">
        <v>7</v>
      </c>
      <c r="C1212" s="251" t="str">
        <f t="shared" si="156"/>
        <v/>
      </c>
      <c r="D1212" s="64" t="e">
        <f>INDEX($C$1125:$C$1274,MATCH(0,INDEX(COUNTIF($D$1124:D1211,$C$1125:$C$1274),),))</f>
        <v>#N/A</v>
      </c>
      <c r="E1212" s="69" t="e">
        <f t="shared" si="152"/>
        <v>#N/A</v>
      </c>
      <c r="F1212" s="27"/>
      <c r="G1212" s="27"/>
      <c r="H1212" s="27"/>
      <c r="I1212" s="27"/>
    </row>
    <row r="1213" spans="2:9" ht="18" customHeight="1" x14ac:dyDescent="0.25">
      <c r="B1213" s="26">
        <v>7</v>
      </c>
      <c r="C1213" s="251" t="str">
        <f t="shared" si="156"/>
        <v/>
      </c>
      <c r="D1213" s="64" t="e">
        <f>INDEX($C$1125:$C$1274,MATCH(0,INDEX(COUNTIF($D$1124:D1212,$C$1125:$C$1274),),))</f>
        <v>#N/A</v>
      </c>
      <c r="E1213" s="69" t="e">
        <f t="shared" si="152"/>
        <v>#N/A</v>
      </c>
      <c r="F1213" s="27"/>
      <c r="G1213" s="27"/>
      <c r="H1213" s="27"/>
      <c r="I1213" s="27"/>
    </row>
    <row r="1214" spans="2:9" ht="18" customHeight="1" x14ac:dyDescent="0.25">
      <c r="B1214" s="26">
        <v>7</v>
      </c>
      <c r="C1214" s="251" t="str">
        <f t="shared" si="156"/>
        <v/>
      </c>
      <c r="D1214" s="64" t="e">
        <f>INDEX($C$1125:$C$1274,MATCH(0,INDEX(COUNTIF($D$1124:D1213,$C$1125:$C$1274),),))</f>
        <v>#N/A</v>
      </c>
      <c r="E1214" s="69" t="e">
        <f t="shared" si="152"/>
        <v>#N/A</v>
      </c>
      <c r="F1214" s="27"/>
      <c r="G1214" s="27"/>
      <c r="H1214" s="27"/>
      <c r="I1214" s="27"/>
    </row>
    <row r="1215" spans="2:9" ht="18" customHeight="1" x14ac:dyDescent="0.25">
      <c r="B1215" s="26">
        <v>7</v>
      </c>
      <c r="C1215" s="251" t="str">
        <f t="shared" si="156"/>
        <v/>
      </c>
      <c r="D1215" s="64" t="e">
        <f>INDEX($C$1125:$C$1274,MATCH(0,INDEX(COUNTIF($D$1124:D1214,$C$1125:$C$1274),),))</f>
        <v>#N/A</v>
      </c>
      <c r="E1215" s="69" t="e">
        <f t="shared" si="152"/>
        <v>#N/A</v>
      </c>
      <c r="F1215" s="27"/>
      <c r="G1215" s="27"/>
      <c r="H1215" s="27"/>
      <c r="I1215" s="27"/>
    </row>
    <row r="1216" spans="2:9" ht="18" customHeight="1" x14ac:dyDescent="0.25">
      <c r="B1216" s="26">
        <v>7</v>
      </c>
      <c r="C1216" s="251" t="str">
        <f t="shared" si="156"/>
        <v/>
      </c>
      <c r="D1216" s="64" t="e">
        <f>INDEX($C$1125:$C$1274,MATCH(0,INDEX(COUNTIF($D$1124:D1215,$C$1125:$C$1274),),))</f>
        <v>#N/A</v>
      </c>
      <c r="E1216" s="69" t="e">
        <f t="shared" si="152"/>
        <v>#N/A</v>
      </c>
      <c r="F1216" s="27"/>
      <c r="G1216" s="27"/>
      <c r="H1216" s="27"/>
      <c r="I1216" s="27"/>
    </row>
    <row r="1217" spans="2:9" ht="18" customHeight="1" x14ac:dyDescent="0.25">
      <c r="B1217" s="26">
        <v>7</v>
      </c>
      <c r="C1217" s="251" t="str">
        <f t="shared" si="156"/>
        <v/>
      </c>
      <c r="D1217" s="64" t="e">
        <f>INDEX($C$1125:$C$1274,MATCH(0,INDEX(COUNTIF($D$1124:D1216,$C$1125:$C$1274),),))</f>
        <v>#N/A</v>
      </c>
      <c r="E1217" s="69" t="e">
        <f t="shared" si="152"/>
        <v>#N/A</v>
      </c>
      <c r="F1217" s="27"/>
      <c r="G1217" s="27"/>
      <c r="H1217" s="27"/>
      <c r="I1217" s="27"/>
    </row>
    <row r="1218" spans="2:9" ht="18" customHeight="1" x14ac:dyDescent="0.25">
      <c r="B1218" s="26">
        <v>7</v>
      </c>
      <c r="C1218" s="251" t="str">
        <f t="shared" si="156"/>
        <v/>
      </c>
      <c r="D1218" s="64" t="e">
        <f>INDEX($C$1125:$C$1274,MATCH(0,INDEX(COUNTIF($D$1124:D1217,$C$1125:$C$1274),),))</f>
        <v>#N/A</v>
      </c>
      <c r="E1218" s="69" t="e">
        <f t="shared" si="152"/>
        <v>#N/A</v>
      </c>
      <c r="F1218" s="27"/>
      <c r="G1218" s="27"/>
      <c r="H1218" s="27"/>
      <c r="I1218" s="27"/>
    </row>
    <row r="1219" spans="2:9" ht="18" customHeight="1" x14ac:dyDescent="0.25">
      <c r="B1219" s="26">
        <v>7</v>
      </c>
      <c r="C1219" s="251" t="str">
        <f t="shared" si="156"/>
        <v/>
      </c>
      <c r="D1219" s="64" t="e">
        <f>INDEX($C$1125:$C$1274,MATCH(0,INDEX(COUNTIF($D$1124:D1218,$C$1125:$C$1274),),))</f>
        <v>#N/A</v>
      </c>
      <c r="E1219" s="69" t="e">
        <f t="shared" si="152"/>
        <v>#N/A</v>
      </c>
      <c r="F1219" s="27"/>
      <c r="G1219" s="27"/>
      <c r="H1219" s="27"/>
      <c r="I1219" s="27"/>
    </row>
    <row r="1220" spans="2:9" ht="18" customHeight="1" x14ac:dyDescent="0.25">
      <c r="B1220" s="26">
        <v>7</v>
      </c>
      <c r="C1220" s="251" t="str">
        <f t="shared" si="156"/>
        <v/>
      </c>
      <c r="D1220" s="64" t="e">
        <f>INDEX($C$1125:$C$1274,MATCH(0,INDEX(COUNTIF($D$1124:D1219,$C$1125:$C$1274),),))</f>
        <v>#N/A</v>
      </c>
      <c r="E1220" s="69" t="e">
        <f t="shared" si="152"/>
        <v>#N/A</v>
      </c>
      <c r="F1220" s="27"/>
      <c r="G1220" s="27"/>
      <c r="H1220" s="27"/>
      <c r="I1220" s="27"/>
    </row>
    <row r="1221" spans="2:9" ht="18" customHeight="1" x14ac:dyDescent="0.25">
      <c r="B1221" s="26">
        <v>7</v>
      </c>
      <c r="C1221" s="251" t="str">
        <f t="shared" si="156"/>
        <v/>
      </c>
      <c r="D1221" s="64" t="e">
        <f>INDEX($C$1125:$C$1274,MATCH(0,INDEX(COUNTIF($D$1124:D1220,$C$1125:$C$1274),),))</f>
        <v>#N/A</v>
      </c>
      <c r="E1221" s="69" t="e">
        <f t="shared" si="152"/>
        <v>#N/A</v>
      </c>
      <c r="F1221" s="27"/>
      <c r="G1221" s="27"/>
      <c r="H1221" s="27"/>
      <c r="I1221" s="27"/>
    </row>
    <row r="1222" spans="2:9" ht="18" customHeight="1" x14ac:dyDescent="0.25">
      <c r="B1222" s="26">
        <v>7</v>
      </c>
      <c r="C1222" s="251" t="str">
        <f t="shared" si="156"/>
        <v/>
      </c>
      <c r="D1222" s="64" t="e">
        <f>INDEX($C$1125:$C$1274,MATCH(0,INDEX(COUNTIF($D$1124:D1221,$C$1125:$C$1274),),))</f>
        <v>#N/A</v>
      </c>
      <c r="E1222" s="69" t="e">
        <f t="shared" si="152"/>
        <v>#N/A</v>
      </c>
      <c r="F1222" s="27"/>
      <c r="G1222" s="27"/>
      <c r="H1222" s="27"/>
      <c r="I1222" s="27"/>
    </row>
    <row r="1223" spans="2:9" ht="18" customHeight="1" x14ac:dyDescent="0.25">
      <c r="B1223" s="26">
        <v>7</v>
      </c>
      <c r="C1223" s="251" t="str">
        <f t="shared" si="156"/>
        <v/>
      </c>
      <c r="D1223" s="64" t="e">
        <f>INDEX($C$1125:$C$1274,MATCH(0,INDEX(COUNTIF($D$1124:D1222,$C$1125:$C$1274),),))</f>
        <v>#N/A</v>
      </c>
      <c r="E1223" s="69" t="e">
        <f t="shared" si="152"/>
        <v>#N/A</v>
      </c>
      <c r="F1223" s="27"/>
      <c r="G1223" s="27"/>
      <c r="H1223" s="27"/>
      <c r="I1223" s="27"/>
    </row>
    <row r="1224" spans="2:9" ht="18" customHeight="1" x14ac:dyDescent="0.25">
      <c r="B1224" s="26">
        <v>7</v>
      </c>
      <c r="C1224" s="251" t="str">
        <f t="shared" si="156"/>
        <v/>
      </c>
      <c r="D1224" s="64" t="e">
        <f>INDEX($C$1125:$C$1274,MATCH(0,INDEX(COUNTIF($D$1124:D1223,$C$1125:$C$1274),),))</f>
        <v>#N/A</v>
      </c>
      <c r="E1224" s="69" t="e">
        <f t="shared" si="152"/>
        <v>#N/A</v>
      </c>
      <c r="F1224" s="27"/>
      <c r="G1224" s="27"/>
      <c r="H1224" s="27"/>
      <c r="I1224" s="27"/>
    </row>
    <row r="1225" spans="2:9" ht="18" customHeight="1" x14ac:dyDescent="0.25">
      <c r="B1225" s="26">
        <v>8</v>
      </c>
      <c r="C1225" s="252" t="str">
        <f t="shared" ref="C1225:C1232" si="157">IF(C678="","",C678)</f>
        <v/>
      </c>
      <c r="D1225" s="64" t="e">
        <f>INDEX($C$1125:$C$1274,MATCH(0,INDEX(COUNTIF($D$1124:D1224,$C$1125:$C$1274),),))</f>
        <v>#N/A</v>
      </c>
      <c r="E1225" s="69" t="e">
        <f t="shared" si="152"/>
        <v>#N/A</v>
      </c>
      <c r="F1225" s="27"/>
      <c r="G1225" s="27"/>
      <c r="H1225" s="27"/>
      <c r="I1225" s="27"/>
    </row>
    <row r="1226" spans="2:9" ht="18" customHeight="1" x14ac:dyDescent="0.25">
      <c r="B1226" s="26">
        <v>8</v>
      </c>
      <c r="C1226" s="252" t="str">
        <f t="shared" si="157"/>
        <v/>
      </c>
      <c r="D1226" s="64" t="e">
        <f>INDEX($C$1125:$C$1274,MATCH(0,INDEX(COUNTIF($D$1124:D1225,$C$1125:$C$1274),),))</f>
        <v>#N/A</v>
      </c>
      <c r="E1226" s="69" t="e">
        <f t="shared" si="152"/>
        <v>#N/A</v>
      </c>
      <c r="F1226" s="27"/>
      <c r="G1226" s="27"/>
      <c r="H1226" s="27"/>
      <c r="I1226" s="27"/>
    </row>
    <row r="1227" spans="2:9" ht="18" customHeight="1" x14ac:dyDescent="0.25">
      <c r="B1227" s="26">
        <v>8</v>
      </c>
      <c r="C1227" s="252" t="str">
        <f t="shared" si="157"/>
        <v/>
      </c>
      <c r="D1227" s="64" t="e">
        <f>INDEX($C$1125:$C$1274,MATCH(0,INDEX(COUNTIF($D$1124:D1226,$C$1125:$C$1274),),))</f>
        <v>#N/A</v>
      </c>
      <c r="E1227" s="69" t="e">
        <f t="shared" si="152"/>
        <v>#N/A</v>
      </c>
      <c r="F1227" s="27"/>
      <c r="G1227" s="27"/>
      <c r="H1227" s="27"/>
      <c r="I1227" s="27"/>
    </row>
    <row r="1228" spans="2:9" ht="18" customHeight="1" x14ac:dyDescent="0.25">
      <c r="B1228" s="26">
        <v>8</v>
      </c>
      <c r="C1228" s="252" t="str">
        <f t="shared" si="157"/>
        <v/>
      </c>
      <c r="D1228" s="64" t="e">
        <f>INDEX($C$1125:$C$1274,MATCH(0,INDEX(COUNTIF($D$1124:D1227,$C$1125:$C$1274),),))</f>
        <v>#N/A</v>
      </c>
      <c r="E1228" s="69" t="e">
        <f t="shared" si="152"/>
        <v>#N/A</v>
      </c>
      <c r="F1228" s="27"/>
      <c r="G1228" s="27"/>
      <c r="H1228" s="27"/>
      <c r="I1228" s="27"/>
    </row>
    <row r="1229" spans="2:9" ht="18" customHeight="1" x14ac:dyDescent="0.25">
      <c r="B1229" s="26">
        <v>8</v>
      </c>
      <c r="C1229" s="252" t="str">
        <f t="shared" si="157"/>
        <v/>
      </c>
      <c r="D1229" s="64" t="e">
        <f>INDEX($C$1125:$C$1274,MATCH(0,INDEX(COUNTIF($D$1124:D1228,$C$1125:$C$1274),),))</f>
        <v>#N/A</v>
      </c>
      <c r="E1229" s="69" t="e">
        <f t="shared" ref="E1229:E1273" si="158">IF(D1229="",D1230,IF(D1229=E1228,D1230,D1229))</f>
        <v>#N/A</v>
      </c>
      <c r="F1229" s="27"/>
      <c r="G1229" s="27"/>
      <c r="H1229" s="27"/>
      <c r="I1229" s="27"/>
    </row>
    <row r="1230" spans="2:9" ht="18" customHeight="1" x14ac:dyDescent="0.25">
      <c r="B1230" s="26">
        <v>8</v>
      </c>
      <c r="C1230" s="252" t="str">
        <f t="shared" si="157"/>
        <v/>
      </c>
      <c r="D1230" s="64" t="e">
        <f>INDEX($C$1125:$C$1274,MATCH(0,INDEX(COUNTIF($D$1124:D1229,$C$1125:$C$1274),),))</f>
        <v>#N/A</v>
      </c>
      <c r="E1230" s="69" t="e">
        <f t="shared" si="158"/>
        <v>#N/A</v>
      </c>
      <c r="F1230" s="27"/>
      <c r="G1230" s="27"/>
      <c r="H1230" s="27"/>
      <c r="I1230" s="27"/>
    </row>
    <row r="1231" spans="2:9" ht="18" customHeight="1" x14ac:dyDescent="0.25">
      <c r="B1231" s="26">
        <v>8</v>
      </c>
      <c r="C1231" s="252" t="str">
        <f t="shared" si="157"/>
        <v/>
      </c>
      <c r="D1231" s="64" t="e">
        <f>INDEX($C$1125:$C$1274,MATCH(0,INDEX(COUNTIF($D$1124:D1230,$C$1125:$C$1274),),))</f>
        <v>#N/A</v>
      </c>
      <c r="E1231" s="69" t="e">
        <f t="shared" si="158"/>
        <v>#N/A</v>
      </c>
      <c r="F1231" s="27"/>
      <c r="G1231" s="27"/>
      <c r="H1231" s="27"/>
      <c r="I1231" s="27"/>
    </row>
    <row r="1232" spans="2:9" ht="18" customHeight="1" x14ac:dyDescent="0.25">
      <c r="B1232" s="26">
        <v>8</v>
      </c>
      <c r="C1232" s="252" t="str">
        <f t="shared" si="157"/>
        <v/>
      </c>
      <c r="D1232" s="64" t="e">
        <f>INDEX($C$1125:$C$1274,MATCH(0,INDEX(COUNTIF($D$1124:D1231,$C$1125:$C$1274),),))</f>
        <v>#N/A</v>
      </c>
      <c r="E1232" s="69" t="e">
        <f>IF(D1232="",#REF!,IF(D1232=E1231,#REF!,D1232))</f>
        <v>#N/A</v>
      </c>
      <c r="F1232" s="27"/>
      <c r="G1232" s="27"/>
      <c r="H1232" s="27"/>
      <c r="I1232" s="27"/>
    </row>
    <row r="1233" spans="2:6" ht="18" customHeight="1" x14ac:dyDescent="0.25">
      <c r="B1233" s="26">
        <v>10</v>
      </c>
      <c r="C1233" s="254" t="str">
        <f>IF(C753="","",C753)</f>
        <v/>
      </c>
      <c r="D1233" s="64" t="e">
        <f>INDEX($C$1125:$C$1274,MATCH(0,INDEX(COUNTIF($D$1124:D1232,$C$1125:$C$1274),),))</f>
        <v>#N/A</v>
      </c>
      <c r="E1233" s="69" t="e">
        <f>IF(D1233="",D1234,IF(D1233=#REF!,D1234,D1233))</f>
        <v>#N/A</v>
      </c>
      <c r="F1233" s="27"/>
    </row>
    <row r="1234" spans="2:6" ht="18" customHeight="1" x14ac:dyDescent="0.25">
      <c r="B1234" s="26">
        <v>10</v>
      </c>
      <c r="C1234" s="254" t="str">
        <f t="shared" ref="C1234:C1254" si="159">IF(C754="","",C754)</f>
        <v/>
      </c>
      <c r="D1234" s="64" t="e">
        <f>INDEX($C$1125:$C$1274,MATCH(0,INDEX(COUNTIF($D$1124:D1233,$C$1125:$C$1274),),))</f>
        <v>#N/A</v>
      </c>
      <c r="E1234" s="69" t="e">
        <f t="shared" si="158"/>
        <v>#N/A</v>
      </c>
      <c r="F1234" s="27"/>
    </row>
    <row r="1235" spans="2:6" ht="18" customHeight="1" x14ac:dyDescent="0.25">
      <c r="B1235" s="26">
        <v>10</v>
      </c>
      <c r="C1235" s="254" t="str">
        <f t="shared" si="159"/>
        <v/>
      </c>
      <c r="D1235" s="64" t="e">
        <f>INDEX($C$1125:$C$1274,MATCH(0,INDEX(COUNTIF($D$1124:D1234,$C$1125:$C$1274),),))</f>
        <v>#N/A</v>
      </c>
      <c r="E1235" s="69" t="e">
        <f t="shared" si="158"/>
        <v>#N/A</v>
      </c>
    </row>
    <row r="1236" spans="2:6" ht="18" customHeight="1" x14ac:dyDescent="0.25">
      <c r="B1236" s="26">
        <v>10</v>
      </c>
      <c r="C1236" s="254" t="str">
        <f t="shared" si="159"/>
        <v/>
      </c>
      <c r="D1236" s="64" t="e">
        <f>INDEX($C$1125:$C$1274,MATCH(0,INDEX(COUNTIF($D$1124:D1235,$C$1125:$C$1274),),))</f>
        <v>#N/A</v>
      </c>
      <c r="E1236" s="69" t="e">
        <f t="shared" si="158"/>
        <v>#N/A</v>
      </c>
    </row>
    <row r="1237" spans="2:6" ht="18" customHeight="1" x14ac:dyDescent="0.25">
      <c r="B1237" s="26">
        <v>10</v>
      </c>
      <c r="C1237" s="254" t="str">
        <f t="shared" si="159"/>
        <v/>
      </c>
      <c r="D1237" s="64" t="e">
        <f>INDEX($C$1125:$C$1274,MATCH(0,INDEX(COUNTIF($D$1124:D1236,$C$1125:$C$1274),),))</f>
        <v>#N/A</v>
      </c>
      <c r="E1237" s="69" t="e">
        <f t="shared" si="158"/>
        <v>#N/A</v>
      </c>
    </row>
    <row r="1238" spans="2:6" ht="18" customHeight="1" x14ac:dyDescent="0.25">
      <c r="B1238" s="26">
        <v>10</v>
      </c>
      <c r="C1238" s="254" t="str">
        <f t="shared" si="159"/>
        <v/>
      </c>
      <c r="D1238" s="64" t="e">
        <f>INDEX($C$1125:$C$1274,MATCH(0,INDEX(COUNTIF($D$1124:D1237,$C$1125:$C$1274),),))</f>
        <v>#N/A</v>
      </c>
      <c r="E1238" s="69" t="e">
        <f t="shared" si="158"/>
        <v>#N/A</v>
      </c>
    </row>
    <row r="1239" spans="2:6" ht="18" customHeight="1" x14ac:dyDescent="0.25">
      <c r="B1239" s="26">
        <v>10</v>
      </c>
      <c r="C1239" s="254" t="str">
        <f t="shared" si="159"/>
        <v/>
      </c>
      <c r="D1239" s="64" t="e">
        <f>INDEX($C$1125:$C$1274,MATCH(0,INDEX(COUNTIF($D$1124:D1238,$C$1125:$C$1274),),))</f>
        <v>#N/A</v>
      </c>
      <c r="E1239" s="69" t="e">
        <f t="shared" si="158"/>
        <v>#N/A</v>
      </c>
    </row>
    <row r="1240" spans="2:6" ht="18" customHeight="1" x14ac:dyDescent="0.25">
      <c r="B1240" s="26">
        <v>10</v>
      </c>
      <c r="C1240" s="254" t="str">
        <f t="shared" si="159"/>
        <v/>
      </c>
      <c r="D1240" s="64" t="e">
        <f>INDEX($C$1125:$C$1274,MATCH(0,INDEX(COUNTIF($D$1124:D1239,$C$1125:$C$1274),),))</f>
        <v>#N/A</v>
      </c>
      <c r="E1240" s="69" t="e">
        <f t="shared" si="158"/>
        <v>#N/A</v>
      </c>
    </row>
    <row r="1241" spans="2:6" ht="18" customHeight="1" x14ac:dyDescent="0.25">
      <c r="B1241" s="26">
        <v>10</v>
      </c>
      <c r="C1241" s="254" t="str">
        <f t="shared" si="159"/>
        <v/>
      </c>
      <c r="D1241" s="64" t="e">
        <f>INDEX($C$1125:$C$1274,MATCH(0,INDEX(COUNTIF($D$1124:D1240,$C$1125:$C$1274),),))</f>
        <v>#N/A</v>
      </c>
      <c r="E1241" s="69" t="e">
        <f t="shared" si="158"/>
        <v>#N/A</v>
      </c>
    </row>
    <row r="1242" spans="2:6" ht="18" customHeight="1" x14ac:dyDescent="0.25">
      <c r="B1242" s="26">
        <v>10</v>
      </c>
      <c r="C1242" s="254" t="str">
        <f t="shared" si="159"/>
        <v/>
      </c>
      <c r="D1242" s="64" t="e">
        <f>INDEX($C$1125:$C$1274,MATCH(0,INDEX(COUNTIF($D$1124:D1241,$C$1125:$C$1274),),))</f>
        <v>#N/A</v>
      </c>
      <c r="E1242" s="69" t="e">
        <f t="shared" si="158"/>
        <v>#N/A</v>
      </c>
    </row>
    <row r="1243" spans="2:6" ht="18" customHeight="1" x14ac:dyDescent="0.25">
      <c r="B1243" s="26">
        <v>10</v>
      </c>
      <c r="C1243" s="254" t="str">
        <f t="shared" si="159"/>
        <v/>
      </c>
      <c r="D1243" s="64" t="e">
        <f>INDEX($C$1125:$C$1274,MATCH(0,INDEX(COUNTIF($D$1124:D1242,$C$1125:$C$1274),),))</f>
        <v>#N/A</v>
      </c>
      <c r="E1243" s="69" t="e">
        <f t="shared" si="158"/>
        <v>#N/A</v>
      </c>
    </row>
    <row r="1244" spans="2:6" ht="18" customHeight="1" x14ac:dyDescent="0.25">
      <c r="B1244" s="26">
        <v>10</v>
      </c>
      <c r="C1244" s="254" t="str">
        <f t="shared" si="159"/>
        <v/>
      </c>
      <c r="D1244" s="64" t="e">
        <f>INDEX($C$1125:$C$1274,MATCH(0,INDEX(COUNTIF($D$1124:D1243,$C$1125:$C$1274),),))</f>
        <v>#N/A</v>
      </c>
      <c r="E1244" s="69" t="e">
        <f t="shared" si="158"/>
        <v>#N/A</v>
      </c>
    </row>
    <row r="1245" spans="2:6" ht="18" customHeight="1" x14ac:dyDescent="0.25">
      <c r="B1245" s="26">
        <v>10</v>
      </c>
      <c r="C1245" s="254" t="str">
        <f t="shared" si="159"/>
        <v/>
      </c>
      <c r="D1245" s="64" t="e">
        <f>INDEX($C$1125:$C$1274,MATCH(0,INDEX(COUNTIF($D$1124:D1244,$C$1125:$C$1274),),))</f>
        <v>#N/A</v>
      </c>
      <c r="E1245" s="69" t="e">
        <f t="shared" si="158"/>
        <v>#N/A</v>
      </c>
    </row>
    <row r="1246" spans="2:6" ht="18" customHeight="1" x14ac:dyDescent="0.25">
      <c r="B1246" s="26">
        <v>10</v>
      </c>
      <c r="C1246" s="254" t="str">
        <f t="shared" si="159"/>
        <v/>
      </c>
      <c r="D1246" s="64" t="e">
        <f>INDEX($C$1125:$C$1274,MATCH(0,INDEX(COUNTIF($D$1124:D1245,$C$1125:$C$1274),),))</f>
        <v>#N/A</v>
      </c>
      <c r="E1246" s="69" t="e">
        <f t="shared" si="158"/>
        <v>#N/A</v>
      </c>
    </row>
    <row r="1247" spans="2:6" ht="18" customHeight="1" x14ac:dyDescent="0.25">
      <c r="B1247" s="26">
        <v>10</v>
      </c>
      <c r="C1247" s="254" t="str">
        <f t="shared" si="159"/>
        <v/>
      </c>
      <c r="D1247" s="64" t="e">
        <f>INDEX($C$1125:$C$1274,MATCH(0,INDEX(COUNTIF($D$1124:D1246,$C$1125:$C$1274),),))</f>
        <v>#N/A</v>
      </c>
      <c r="E1247" s="69" t="e">
        <f t="shared" si="158"/>
        <v>#N/A</v>
      </c>
    </row>
    <row r="1248" spans="2:6" ht="18" customHeight="1" x14ac:dyDescent="0.25">
      <c r="B1248" s="26">
        <v>10</v>
      </c>
      <c r="C1248" s="254" t="str">
        <f t="shared" si="159"/>
        <v/>
      </c>
      <c r="D1248" s="64" t="e">
        <f>INDEX($C$1125:$C$1274,MATCH(0,INDEX(COUNTIF($D$1124:D1247,$C$1125:$C$1274),),))</f>
        <v>#N/A</v>
      </c>
      <c r="E1248" s="69" t="e">
        <f t="shared" si="158"/>
        <v>#N/A</v>
      </c>
    </row>
    <row r="1249" spans="2:5" ht="18" customHeight="1" x14ac:dyDescent="0.25">
      <c r="B1249" s="26">
        <v>10</v>
      </c>
      <c r="C1249" s="254" t="str">
        <f t="shared" si="159"/>
        <v/>
      </c>
      <c r="D1249" s="64" t="e">
        <f>INDEX($C$1125:$C$1274,MATCH(0,INDEX(COUNTIF($D$1124:D1248,$C$1125:$C$1274),),))</f>
        <v>#N/A</v>
      </c>
      <c r="E1249" s="69" t="e">
        <f t="shared" si="158"/>
        <v>#N/A</v>
      </c>
    </row>
    <row r="1250" spans="2:5" ht="18" customHeight="1" x14ac:dyDescent="0.25">
      <c r="B1250" s="26">
        <v>10</v>
      </c>
      <c r="C1250" s="254" t="str">
        <f t="shared" si="159"/>
        <v/>
      </c>
      <c r="D1250" s="64" t="e">
        <f>INDEX($C$1125:$C$1274,MATCH(0,INDEX(COUNTIF($D$1124:D1249,$C$1125:$C$1274),),))</f>
        <v>#N/A</v>
      </c>
      <c r="E1250" s="69" t="e">
        <f t="shared" si="158"/>
        <v>#N/A</v>
      </c>
    </row>
    <row r="1251" spans="2:5" ht="18" customHeight="1" x14ac:dyDescent="0.25">
      <c r="B1251" s="26">
        <v>10</v>
      </c>
      <c r="C1251" s="254" t="str">
        <f t="shared" si="159"/>
        <v/>
      </c>
      <c r="D1251" s="64" t="e">
        <f>INDEX($C$1125:$C$1274,MATCH(0,INDEX(COUNTIF($D$1124:D1250,$C$1125:$C$1274),),))</f>
        <v>#N/A</v>
      </c>
      <c r="E1251" s="69" t="e">
        <f t="shared" si="158"/>
        <v>#N/A</v>
      </c>
    </row>
    <row r="1252" spans="2:5" ht="18" customHeight="1" x14ac:dyDescent="0.25">
      <c r="B1252" s="26">
        <v>10</v>
      </c>
      <c r="C1252" s="254" t="str">
        <f t="shared" si="159"/>
        <v/>
      </c>
      <c r="D1252" s="64" t="e">
        <f>INDEX($C$1125:$C$1274,MATCH(0,INDEX(COUNTIF($D$1124:D1251,$C$1125:$C$1274),),))</f>
        <v>#N/A</v>
      </c>
      <c r="E1252" s="69" t="e">
        <f t="shared" si="158"/>
        <v>#N/A</v>
      </c>
    </row>
    <row r="1253" spans="2:5" ht="18" customHeight="1" x14ac:dyDescent="0.25">
      <c r="B1253" s="26">
        <v>10</v>
      </c>
      <c r="C1253" s="254" t="str">
        <f t="shared" si="159"/>
        <v/>
      </c>
      <c r="D1253" s="64" t="e">
        <f>INDEX($C$1125:$C$1274,MATCH(0,INDEX(COUNTIF($D$1124:D1252,$C$1125:$C$1274),),))</f>
        <v>#N/A</v>
      </c>
      <c r="E1253" s="69" t="e">
        <f t="shared" si="158"/>
        <v>#N/A</v>
      </c>
    </row>
    <row r="1254" spans="2:5" ht="18" customHeight="1" x14ac:dyDescent="0.25">
      <c r="B1254" s="26">
        <v>10</v>
      </c>
      <c r="C1254" s="254" t="str">
        <f t="shared" si="159"/>
        <v/>
      </c>
      <c r="D1254" s="64" t="e">
        <f>INDEX($C$1125:$C$1274,MATCH(0,INDEX(COUNTIF($D$1124:D1253,$C$1125:$C$1274),),))</f>
        <v>#N/A</v>
      </c>
      <c r="E1254" s="69" t="e">
        <f t="shared" si="158"/>
        <v>#N/A</v>
      </c>
    </row>
    <row r="1255" spans="2:5" ht="18" customHeight="1" x14ac:dyDescent="0.25">
      <c r="B1255" s="26">
        <v>11</v>
      </c>
      <c r="C1255" s="255" t="str">
        <f>IF(C1019="","",C1019)</f>
        <v/>
      </c>
      <c r="D1255" s="64" t="e">
        <f>INDEX($C$1125:$C$1274,MATCH(0,INDEX(COUNTIF($D$1124:D1254,$C$1125:$C$1274),),))</f>
        <v>#N/A</v>
      </c>
      <c r="E1255" s="69" t="e">
        <f t="shared" si="158"/>
        <v>#N/A</v>
      </c>
    </row>
    <row r="1256" spans="2:5" ht="18" customHeight="1" x14ac:dyDescent="0.25">
      <c r="B1256" s="26">
        <v>11</v>
      </c>
      <c r="C1256" s="255" t="str">
        <f t="shared" ref="C1256:C1264" si="160">IF(C1020="","",C1020)</f>
        <v/>
      </c>
      <c r="D1256" s="64" t="e">
        <f>INDEX($C$1125:$C$1274,MATCH(0,INDEX(COUNTIF($D$1124:D1255,$C$1125:$C$1274),),))</f>
        <v>#N/A</v>
      </c>
      <c r="E1256" s="69" t="e">
        <f t="shared" si="158"/>
        <v>#N/A</v>
      </c>
    </row>
    <row r="1257" spans="2:5" ht="18" customHeight="1" x14ac:dyDescent="0.25">
      <c r="B1257" s="26">
        <v>11</v>
      </c>
      <c r="C1257" s="255" t="str">
        <f t="shared" si="160"/>
        <v/>
      </c>
      <c r="D1257" s="64" t="e">
        <f>INDEX($C$1125:$C$1274,MATCH(0,INDEX(COUNTIF($D$1124:D1256,$C$1125:$C$1274),),))</f>
        <v>#N/A</v>
      </c>
      <c r="E1257" s="69" t="e">
        <f t="shared" si="158"/>
        <v>#N/A</v>
      </c>
    </row>
    <row r="1258" spans="2:5" ht="18" customHeight="1" x14ac:dyDescent="0.25">
      <c r="B1258" s="26">
        <v>11</v>
      </c>
      <c r="C1258" s="255" t="str">
        <f t="shared" si="160"/>
        <v/>
      </c>
      <c r="D1258" s="64" t="e">
        <f>INDEX($C$1125:$C$1274,MATCH(0,INDEX(COUNTIF($D$1124:D1257,$C$1125:$C$1274),),))</f>
        <v>#N/A</v>
      </c>
      <c r="E1258" s="69" t="e">
        <f t="shared" si="158"/>
        <v>#N/A</v>
      </c>
    </row>
    <row r="1259" spans="2:5" ht="18" customHeight="1" x14ac:dyDescent="0.25">
      <c r="B1259" s="26">
        <v>11</v>
      </c>
      <c r="C1259" s="255" t="str">
        <f t="shared" si="160"/>
        <v/>
      </c>
      <c r="D1259" s="64" t="e">
        <f>INDEX($C$1125:$C$1274,MATCH(0,INDEX(COUNTIF($D$1124:D1258,$C$1125:$C$1274),),))</f>
        <v>#N/A</v>
      </c>
      <c r="E1259" s="69" t="e">
        <f t="shared" si="158"/>
        <v>#N/A</v>
      </c>
    </row>
    <row r="1260" spans="2:5" ht="18" customHeight="1" x14ac:dyDescent="0.25">
      <c r="B1260" s="26">
        <v>11</v>
      </c>
      <c r="C1260" s="255" t="str">
        <f t="shared" si="160"/>
        <v/>
      </c>
      <c r="D1260" s="64" t="e">
        <f>INDEX($C$1125:$C$1274,MATCH(0,INDEX(COUNTIF($D$1124:D1259,$C$1125:$C$1274),),))</f>
        <v>#N/A</v>
      </c>
      <c r="E1260" s="69" t="e">
        <f t="shared" si="158"/>
        <v>#N/A</v>
      </c>
    </row>
    <row r="1261" spans="2:5" ht="18" customHeight="1" x14ac:dyDescent="0.25">
      <c r="B1261" s="26">
        <v>11</v>
      </c>
      <c r="C1261" s="255" t="str">
        <f t="shared" si="160"/>
        <v/>
      </c>
      <c r="D1261" s="64" t="e">
        <f>INDEX($C$1125:$C$1274,MATCH(0,INDEX(COUNTIF($D$1124:D1260,$C$1125:$C$1274),),))</f>
        <v>#N/A</v>
      </c>
      <c r="E1261" s="69" t="e">
        <f t="shared" si="158"/>
        <v>#N/A</v>
      </c>
    </row>
    <row r="1262" spans="2:5" ht="18" customHeight="1" x14ac:dyDescent="0.25">
      <c r="B1262" s="26">
        <v>11</v>
      </c>
      <c r="C1262" s="255" t="str">
        <f t="shared" si="160"/>
        <v/>
      </c>
      <c r="D1262" s="64" t="e">
        <f>INDEX($C$1125:$C$1274,MATCH(0,INDEX(COUNTIF($D$1124:D1261,$C$1125:$C$1274),),))</f>
        <v>#N/A</v>
      </c>
      <c r="E1262" s="69" t="e">
        <f t="shared" si="158"/>
        <v>#N/A</v>
      </c>
    </row>
    <row r="1263" spans="2:5" ht="18" customHeight="1" x14ac:dyDescent="0.25">
      <c r="B1263" s="26">
        <v>11</v>
      </c>
      <c r="C1263" s="255" t="str">
        <f t="shared" si="160"/>
        <v/>
      </c>
      <c r="D1263" s="64" t="e">
        <f>INDEX($C$1125:$C$1274,MATCH(0,INDEX(COUNTIF($D$1124:D1262,$C$1125:$C$1274),),))</f>
        <v>#N/A</v>
      </c>
      <c r="E1263" s="69" t="e">
        <f t="shared" si="158"/>
        <v>#N/A</v>
      </c>
    </row>
    <row r="1264" spans="2:5" ht="18" customHeight="1" x14ac:dyDescent="0.25">
      <c r="B1264" s="26">
        <v>11</v>
      </c>
      <c r="C1264" s="255" t="str">
        <f t="shared" si="160"/>
        <v/>
      </c>
      <c r="D1264" s="64" t="e">
        <f>INDEX($C$1125:$C$1274,MATCH(0,INDEX(COUNTIF($D$1124:D1263,$C$1125:$C$1274),),))</f>
        <v>#N/A</v>
      </c>
      <c r="E1264" s="69" t="e">
        <f t="shared" si="158"/>
        <v>#N/A</v>
      </c>
    </row>
    <row r="1265" spans="2:5" ht="18" customHeight="1" x14ac:dyDescent="0.25">
      <c r="B1265" s="26">
        <v>12</v>
      </c>
      <c r="C1265" s="252" t="str">
        <f>IF(C1043="","",C1043)</f>
        <v/>
      </c>
      <c r="D1265" s="64" t="e">
        <f>INDEX($C$1125:$C$1274,MATCH(0,INDEX(COUNTIF($D$1124:D1264,$C$1125:$C$1274),),))</f>
        <v>#N/A</v>
      </c>
      <c r="E1265" s="69" t="e">
        <f t="shared" si="158"/>
        <v>#N/A</v>
      </c>
    </row>
    <row r="1266" spans="2:5" ht="18" customHeight="1" x14ac:dyDescent="0.25">
      <c r="B1266" s="26">
        <v>12</v>
      </c>
      <c r="C1266" s="252" t="str">
        <f t="shared" ref="C1266:C1273" si="161">IF(C1044="","",C1044)</f>
        <v/>
      </c>
      <c r="D1266" s="64" t="e">
        <f>INDEX($C$1125:$C$1274,MATCH(0,INDEX(COUNTIF($D$1124:D1265,$C$1125:$C$1274),),))</f>
        <v>#N/A</v>
      </c>
      <c r="E1266" s="69" t="e">
        <f t="shared" si="158"/>
        <v>#N/A</v>
      </c>
    </row>
    <row r="1267" spans="2:5" ht="18" customHeight="1" x14ac:dyDescent="0.25">
      <c r="B1267" s="26">
        <v>12</v>
      </c>
      <c r="C1267" s="252" t="str">
        <f t="shared" si="161"/>
        <v/>
      </c>
      <c r="D1267" s="64" t="e">
        <f>INDEX($C$1125:$C$1274,MATCH(0,INDEX(COUNTIF($D$1124:D1266,$C$1125:$C$1274),),))</f>
        <v>#N/A</v>
      </c>
      <c r="E1267" s="69" t="e">
        <f t="shared" si="158"/>
        <v>#N/A</v>
      </c>
    </row>
    <row r="1268" spans="2:5" ht="18" customHeight="1" x14ac:dyDescent="0.25">
      <c r="B1268" s="26">
        <v>12</v>
      </c>
      <c r="C1268" s="252" t="str">
        <f t="shared" si="161"/>
        <v/>
      </c>
      <c r="D1268" s="64" t="e">
        <f>INDEX($C$1125:$C$1274,MATCH(0,INDEX(COUNTIF($D$1124:D1267,$C$1125:$C$1274),),))</f>
        <v>#N/A</v>
      </c>
      <c r="E1268" s="69" t="e">
        <f t="shared" si="158"/>
        <v>#N/A</v>
      </c>
    </row>
    <row r="1269" spans="2:5" ht="18" customHeight="1" x14ac:dyDescent="0.25">
      <c r="B1269" s="26">
        <v>12</v>
      </c>
      <c r="C1269" s="252" t="str">
        <f t="shared" si="161"/>
        <v/>
      </c>
      <c r="D1269" s="64" t="e">
        <f>INDEX($C$1125:$C$1274,MATCH(0,INDEX(COUNTIF($D$1124:D1268,$C$1125:$C$1274),),))</f>
        <v>#N/A</v>
      </c>
      <c r="E1269" s="69" t="e">
        <f t="shared" si="158"/>
        <v>#N/A</v>
      </c>
    </row>
    <row r="1270" spans="2:5" ht="18" customHeight="1" x14ac:dyDescent="0.25">
      <c r="B1270" s="26">
        <v>12</v>
      </c>
      <c r="C1270" s="252" t="str">
        <f t="shared" si="161"/>
        <v/>
      </c>
      <c r="D1270" s="64" t="e">
        <f>INDEX($C$1125:$C$1274,MATCH(0,INDEX(COUNTIF($D$1124:D1269,$C$1125:$C$1274),),))</f>
        <v>#N/A</v>
      </c>
      <c r="E1270" s="69" t="e">
        <f t="shared" si="158"/>
        <v>#N/A</v>
      </c>
    </row>
    <row r="1271" spans="2:5" ht="18" customHeight="1" x14ac:dyDescent="0.25">
      <c r="B1271" s="26">
        <v>12</v>
      </c>
      <c r="C1271" s="252" t="str">
        <f t="shared" si="161"/>
        <v/>
      </c>
      <c r="D1271" s="64" t="e">
        <f>INDEX($C$1125:$C$1274,MATCH(0,INDEX(COUNTIF($D$1124:D1270,$C$1125:$C$1274),),))</f>
        <v>#N/A</v>
      </c>
      <c r="E1271" s="69" t="e">
        <f t="shared" si="158"/>
        <v>#N/A</v>
      </c>
    </row>
    <row r="1272" spans="2:5" ht="18" customHeight="1" x14ac:dyDescent="0.25">
      <c r="B1272" s="26">
        <v>12</v>
      </c>
      <c r="C1272" s="252" t="str">
        <f t="shared" si="161"/>
        <v/>
      </c>
      <c r="D1272" s="64" t="e">
        <f>INDEX($C$1125:$C$1274,MATCH(0,INDEX(COUNTIF($D$1124:D1271,$C$1125:$C$1274),),))</f>
        <v>#N/A</v>
      </c>
      <c r="E1272" s="69" t="e">
        <f t="shared" si="158"/>
        <v>#N/A</v>
      </c>
    </row>
    <row r="1273" spans="2:5" ht="18" customHeight="1" x14ac:dyDescent="0.25">
      <c r="B1273" s="26">
        <v>12</v>
      </c>
      <c r="C1273" s="252" t="str">
        <f t="shared" si="161"/>
        <v/>
      </c>
      <c r="D1273" s="64" t="e">
        <f>INDEX($C$1125:$C$1274,MATCH(0,INDEX(COUNTIF($D$1124:D1272,$C$1125:$C$1274),),))</f>
        <v>#N/A</v>
      </c>
      <c r="E1273" s="69" t="e">
        <f t="shared" si="158"/>
        <v>#N/A</v>
      </c>
    </row>
    <row r="1274" spans="2:5" ht="18" customHeight="1" x14ac:dyDescent="0.25">
      <c r="B1274" s="26">
        <v>12</v>
      </c>
      <c r="C1274" s="252" t="str">
        <f>IF(C1052="","",C1052)</f>
        <v/>
      </c>
      <c r="D1274" s="64" t="e">
        <f>INDEX($C$1125:$C$1274,MATCH(0,INDEX(COUNTIF($D$1124:D1273,$C$1125:$C$1274),),))</f>
        <v>#N/A</v>
      </c>
      <c r="E1274" s="69" t="e">
        <f>IF(D1274="",#REF!,IF(D1274=E1273,#REF!,D1274))</f>
        <v>#N/A</v>
      </c>
    </row>
  </sheetData>
  <sheetProtection algorithmName="SHA-512" hashValue="pzkX2d8Xx2S2h9CQ9UdlA/kVHowz0x/5Ow9CLt/pki3f2fy6MA5ZHHWYEgPtskLkT3QMoDtlLJOWSSIBCJ9M8Q==" saltValue="YNrmNt8K58uxAQgGHVI6OA==" spinCount="100000" sheet="1" objects="1" scenarios="1"/>
  <protectedRanges>
    <protectedRange sqref="D678:D686 C651 C678:C685 D628:D650 C628:C649" name="Rango5_1"/>
    <protectedRange sqref="D678:F686 C651:E651 C678:C685 D628:F650 C628:C649" name="Rango1_1"/>
    <protectedRange sqref="AH549:AI549" name="Rango5_2"/>
    <protectedRange sqref="X549" name="Rango1_3_1"/>
    <protectedRange sqref="AH549 AA549:AD549 Y549 AJ549:AK549" name="Rango1_2"/>
    <protectedRange sqref="X549" name="Rango4_1"/>
    <protectedRange sqref="C132:C153" name="Rango3"/>
    <protectedRange sqref="D132:E153" name="Rango1_4"/>
    <protectedRange sqref="D722 C692:C722 D692:I721" name="Rango5_1_1"/>
    <protectedRange sqref="D722:F722 C692:C722 D692:I721" name="Rango1_1_1"/>
  </protectedRanges>
  <autoFilter ref="C178:E218"/>
  <mergeCells count="42">
    <mergeCell ref="J355:L355"/>
    <mergeCell ref="M355:P355"/>
    <mergeCell ref="C355:C356"/>
    <mergeCell ref="D355:D356"/>
    <mergeCell ref="E355:E356"/>
    <mergeCell ref="F355:F356"/>
    <mergeCell ref="G355:I355"/>
    <mergeCell ref="M550:P550"/>
    <mergeCell ref="C129:C130"/>
    <mergeCell ref="D129:D130"/>
    <mergeCell ref="E129:E130"/>
    <mergeCell ref="L129:O129"/>
    <mergeCell ref="F129:H129"/>
    <mergeCell ref="I129:K129"/>
    <mergeCell ref="M459:P459"/>
    <mergeCell ref="C264:C265"/>
    <mergeCell ref="C459:C460"/>
    <mergeCell ref="D264:D265"/>
    <mergeCell ref="E264:E265"/>
    <mergeCell ref="F264:F265"/>
    <mergeCell ref="M264:P264"/>
    <mergeCell ref="J264:L264"/>
    <mergeCell ref="G264:I264"/>
    <mergeCell ref="C1095:E1095"/>
    <mergeCell ref="C550:C551"/>
    <mergeCell ref="G550:I550"/>
    <mergeCell ref="J459:L459"/>
    <mergeCell ref="J550:L550"/>
    <mergeCell ref="D550:D551"/>
    <mergeCell ref="E550:E551"/>
    <mergeCell ref="F550:F551"/>
    <mergeCell ref="D459:D460"/>
    <mergeCell ref="E459:E460"/>
    <mergeCell ref="F459:F460"/>
    <mergeCell ref="G459:I459"/>
    <mergeCell ref="J383:L383"/>
    <mergeCell ref="M383:P383"/>
    <mergeCell ref="C383:C384"/>
    <mergeCell ref="D383:D384"/>
    <mergeCell ref="E383:E384"/>
    <mergeCell ref="F383:F384"/>
    <mergeCell ref="G383:I383"/>
  </mergeCells>
  <conditionalFormatting sqref="C1108">
    <cfRule type="iconSet" priority="33">
      <iconSet iconSet="3Arrows">
        <cfvo type="percent" val="0"/>
        <cfvo type="percent" val="33"/>
        <cfvo type="percent" val="67"/>
      </iconSet>
    </cfRule>
  </conditionalFormatting>
  <conditionalFormatting sqref="AK578:AK581">
    <cfRule type="cellIs" dxfId="1" priority="25" operator="lessThan">
      <formula>0</formula>
    </cfRule>
    <cfRule type="cellIs" dxfId="0" priority="26" operator="greaterThan">
      <formula>0</formula>
    </cfRule>
  </conditionalFormatting>
  <dataValidations disablePrompts="1" count="5">
    <dataValidation type="decimal" allowBlank="1" showInputMessage="1" showErrorMessage="1" sqref="AK549">
      <formula1>0</formula1>
      <formula2>500</formula2>
    </dataValidation>
    <dataValidation type="decimal" allowBlank="1" showInputMessage="1" showErrorMessage="1" sqref="AJ549">
      <formula1>0</formula1>
      <formula2>100000000</formula2>
    </dataValidation>
    <dataValidation type="decimal" operator="greaterThan" allowBlank="1" showInputMessage="1" showErrorMessage="1" sqref="AD549">
      <formula1>0</formula1>
    </dataValidation>
    <dataValidation type="decimal" allowBlank="1" showInputMessage="1" showErrorMessage="1" sqref="AA549:AC549">
      <formula1>0</formula1>
      <formula2>10</formula2>
    </dataValidation>
    <dataValidation type="list" allowBlank="1" showInputMessage="1" showErrorMessage="1" sqref="Y549">
      <formula1>INDIRECT("Lista_Comb_fósiles_vehículos_"&amp;$D$1)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A41"/>
  <sheetViews>
    <sheetView showRowColHeaders="0" zoomScaleNormal="100" zoomScaleSheetLayoutView="100" workbookViewId="0">
      <pane xSplit="2" ySplit="1" topLeftCell="C2" activePane="bottomRight" state="frozen"/>
      <selection pane="topRight" activeCell="C1" sqref="C1"/>
      <selection pane="bottomLeft" activeCell="A2" sqref="A2"/>
      <selection pane="bottomRight"/>
    </sheetView>
  </sheetViews>
  <sheetFormatPr baseColWidth="10" defaultColWidth="11.42578125" defaultRowHeight="15" x14ac:dyDescent="0.25"/>
  <cols>
    <col min="1" max="1" width="27" style="419" customWidth="1"/>
    <col min="2" max="2" width="0.5703125" style="423" customWidth="1"/>
    <col min="3" max="3" width="1.7109375" style="410" customWidth="1"/>
    <col min="4" max="4" width="13.7109375" style="410" customWidth="1"/>
    <col min="5" max="7" width="5.140625" style="410" customWidth="1"/>
    <col min="8" max="8" width="11.140625" style="410" customWidth="1"/>
    <col min="9" max="9" width="5.140625" style="410" customWidth="1"/>
    <col min="10" max="10" width="13.28515625" style="410" customWidth="1"/>
    <col min="11" max="11" width="7.28515625" style="410" customWidth="1"/>
    <col min="12" max="12" width="13.7109375" style="410" customWidth="1"/>
    <col min="13" max="13" width="6.5703125" style="410" customWidth="1"/>
    <col min="14" max="17" width="13.7109375" style="410" customWidth="1"/>
    <col min="18" max="16384" width="11.42578125" style="410"/>
  </cols>
  <sheetData>
    <row r="1" spans="1:27" ht="36" customHeight="1" x14ac:dyDescent="0.25">
      <c r="C1" s="875" t="s">
        <v>1256</v>
      </c>
      <c r="D1" s="876"/>
      <c r="E1" s="876"/>
      <c r="F1" s="876"/>
      <c r="G1" s="876"/>
      <c r="H1" s="876"/>
      <c r="I1" s="876"/>
      <c r="J1" s="876"/>
      <c r="K1" s="876"/>
      <c r="L1" s="876"/>
      <c r="M1" s="876"/>
      <c r="N1" s="876"/>
      <c r="O1" s="876"/>
      <c r="P1" s="876"/>
      <c r="Q1" s="876"/>
    </row>
    <row r="2" spans="1:27" ht="36" customHeight="1" x14ac:dyDescent="0.3">
      <c r="B2" s="424"/>
      <c r="J2" s="393"/>
      <c r="K2" s="393"/>
      <c r="M2" s="393"/>
      <c r="N2" s="393"/>
      <c r="O2" s="393"/>
      <c r="P2" s="393"/>
    </row>
    <row r="3" spans="1:27" ht="16.5" customHeight="1" x14ac:dyDescent="0.25">
      <c r="A3" s="418" t="s">
        <v>1248</v>
      </c>
      <c r="B3" s="425"/>
      <c r="D3" s="870" t="s">
        <v>1532</v>
      </c>
      <c r="E3" s="870"/>
      <c r="F3" s="870"/>
      <c r="G3" s="870"/>
      <c r="H3" s="870"/>
      <c r="I3" s="870"/>
      <c r="J3" s="870"/>
      <c r="K3" s="870"/>
      <c r="L3" s="870"/>
      <c r="M3" s="870"/>
      <c r="N3" s="870"/>
      <c r="O3" s="870"/>
      <c r="P3" s="870"/>
    </row>
    <row r="4" spans="1:27" ht="16.5" x14ac:dyDescent="0.25">
      <c r="A4" s="420" t="s">
        <v>1028</v>
      </c>
      <c r="B4" s="425"/>
      <c r="D4" s="870"/>
      <c r="E4" s="870"/>
      <c r="F4" s="870"/>
      <c r="G4" s="870"/>
      <c r="H4" s="870"/>
      <c r="I4" s="870"/>
      <c r="J4" s="870"/>
      <c r="K4" s="870"/>
      <c r="L4" s="870"/>
      <c r="M4" s="870"/>
      <c r="N4" s="870"/>
      <c r="O4" s="870"/>
      <c r="P4" s="870"/>
    </row>
    <row r="5" spans="1:27" ht="18.75" customHeight="1" x14ac:dyDescent="0.25">
      <c r="A5" s="420" t="s">
        <v>1029</v>
      </c>
      <c r="B5" s="425"/>
      <c r="D5" s="870"/>
      <c r="E5" s="870"/>
      <c r="F5" s="870"/>
      <c r="G5" s="870"/>
      <c r="H5" s="870"/>
      <c r="I5" s="870"/>
      <c r="J5" s="870"/>
      <c r="K5" s="870"/>
      <c r="L5" s="870"/>
      <c r="M5" s="870"/>
      <c r="N5" s="870"/>
      <c r="O5" s="870"/>
      <c r="P5" s="870"/>
      <c r="AA5" s="412">
        <f>D10</f>
        <v>0</v>
      </c>
    </row>
    <row r="6" spans="1:27" ht="16.5" x14ac:dyDescent="0.25">
      <c r="A6" s="420" t="s">
        <v>1030</v>
      </c>
      <c r="B6" s="425"/>
      <c r="AA6" s="412" t="e">
        <f>#REF!</f>
        <v>#REF!</v>
      </c>
    </row>
    <row r="7" spans="1:27" ht="16.5" customHeight="1" x14ac:dyDescent="0.3">
      <c r="A7" s="420" t="s">
        <v>1031</v>
      </c>
      <c r="D7" s="862" t="s">
        <v>121</v>
      </c>
      <c r="E7" s="890"/>
      <c r="F7" s="891"/>
      <c r="G7" s="892"/>
      <c r="J7" s="393"/>
      <c r="K7" s="393"/>
      <c r="L7" s="393"/>
      <c r="P7" s="393"/>
      <c r="Q7" s="410" t="s">
        <v>6</v>
      </c>
      <c r="R7" s="410" t="s">
        <v>6</v>
      </c>
      <c r="S7" s="410" t="s">
        <v>6</v>
      </c>
      <c r="T7" s="410" t="s">
        <v>6</v>
      </c>
      <c r="U7" s="410" t="s">
        <v>6</v>
      </c>
      <c r="V7" s="410" t="s">
        <v>6</v>
      </c>
      <c r="W7" s="410" t="s">
        <v>6</v>
      </c>
      <c r="X7" s="410" t="s">
        <v>6</v>
      </c>
      <c r="Y7" s="410" t="s">
        <v>6</v>
      </c>
      <c r="Z7" s="410" t="s">
        <v>6</v>
      </c>
      <c r="AA7" s="410" t="s">
        <v>6</v>
      </c>
    </row>
    <row r="8" spans="1:27" ht="16.5" customHeight="1" x14ac:dyDescent="0.3">
      <c r="A8" s="420" t="s">
        <v>1350</v>
      </c>
      <c r="J8" s="393"/>
      <c r="K8" s="393"/>
      <c r="L8" s="393"/>
      <c r="P8" s="393"/>
      <c r="Q8" s="410" t="s">
        <v>6</v>
      </c>
      <c r="R8" s="410" t="s">
        <v>6</v>
      </c>
      <c r="S8" s="410" t="s">
        <v>6</v>
      </c>
      <c r="T8" s="410" t="s">
        <v>6</v>
      </c>
      <c r="U8" s="410" t="s">
        <v>6</v>
      </c>
      <c r="V8" s="410" t="s">
        <v>6</v>
      </c>
      <c r="W8" s="410" t="s">
        <v>6</v>
      </c>
      <c r="X8" s="410" t="s">
        <v>6</v>
      </c>
      <c r="Y8" s="410" t="s">
        <v>6</v>
      </c>
      <c r="Z8" s="410" t="s">
        <v>6</v>
      </c>
      <c r="AA8" s="410" t="s">
        <v>6</v>
      </c>
    </row>
    <row r="9" spans="1:27" ht="16.5" customHeight="1" x14ac:dyDescent="0.25">
      <c r="A9" s="420" t="s">
        <v>1349</v>
      </c>
      <c r="D9" s="877" t="s">
        <v>1255</v>
      </c>
      <c r="E9" s="878"/>
      <c r="F9" s="878"/>
      <c r="G9" s="878"/>
      <c r="H9" s="878"/>
      <c r="I9" s="878"/>
      <c r="J9" s="878"/>
      <c r="K9" s="879"/>
      <c r="L9" s="880"/>
      <c r="N9" s="881" t="s">
        <v>1249</v>
      </c>
      <c r="O9" s="882"/>
      <c r="P9" s="883"/>
      <c r="Q9" s="410" t="s">
        <v>6</v>
      </c>
      <c r="R9" s="410" t="s">
        <v>6</v>
      </c>
      <c r="S9" s="410" t="s">
        <v>6</v>
      </c>
      <c r="T9" s="410" t="s">
        <v>6</v>
      </c>
      <c r="U9" s="410" t="s">
        <v>6</v>
      </c>
      <c r="V9" s="410" t="s">
        <v>6</v>
      </c>
      <c r="W9" s="410" t="s">
        <v>6</v>
      </c>
      <c r="X9" s="410" t="s">
        <v>6</v>
      </c>
      <c r="Y9" s="410" t="s">
        <v>6</v>
      </c>
      <c r="Z9" s="410" t="s">
        <v>6</v>
      </c>
      <c r="AA9" s="410" t="s">
        <v>6</v>
      </c>
    </row>
    <row r="10" spans="1:27" ht="17.25" customHeight="1" x14ac:dyDescent="0.3">
      <c r="A10" s="420" t="s">
        <v>1351</v>
      </c>
      <c r="D10" s="884"/>
      <c r="E10" s="885"/>
      <c r="F10" s="885"/>
      <c r="G10" s="885"/>
      <c r="H10" s="885"/>
      <c r="I10" s="885"/>
      <c r="J10" s="885"/>
      <c r="K10" s="885"/>
      <c r="L10" s="886"/>
      <c r="N10" s="887"/>
      <c r="O10" s="888"/>
      <c r="P10" s="889"/>
      <c r="Q10" s="410" t="s">
        <v>6</v>
      </c>
      <c r="R10" s="410" t="s">
        <v>6</v>
      </c>
      <c r="S10" s="410" t="s">
        <v>6</v>
      </c>
      <c r="T10" s="410" t="s">
        <v>6</v>
      </c>
      <c r="U10" s="410" t="s">
        <v>6</v>
      </c>
      <c r="V10" s="410" t="s">
        <v>6</v>
      </c>
      <c r="W10" s="410" t="s">
        <v>6</v>
      </c>
      <c r="X10" s="410" t="s">
        <v>6</v>
      </c>
      <c r="Y10" s="410" t="s">
        <v>6</v>
      </c>
      <c r="Z10" s="410" t="s">
        <v>6</v>
      </c>
      <c r="AA10" s="410" t="s">
        <v>6</v>
      </c>
    </row>
    <row r="11" spans="1:27" ht="18.75" customHeight="1" x14ac:dyDescent="0.25">
      <c r="A11" s="420" t="s">
        <v>1352</v>
      </c>
      <c r="Q11" s="410" t="s">
        <v>6</v>
      </c>
      <c r="R11" s="410" t="s">
        <v>6</v>
      </c>
      <c r="S11" s="410" t="s">
        <v>6</v>
      </c>
      <c r="T11" s="410" t="s">
        <v>6</v>
      </c>
      <c r="U11" s="410" t="s">
        <v>6</v>
      </c>
      <c r="V11" s="410" t="s">
        <v>6</v>
      </c>
      <c r="W11" s="410" t="s">
        <v>6</v>
      </c>
      <c r="X11" s="410" t="s">
        <v>6</v>
      </c>
      <c r="Y11" s="410" t="s">
        <v>6</v>
      </c>
      <c r="Z11" s="410" t="s">
        <v>6</v>
      </c>
      <c r="AA11" s="410" t="s">
        <v>6</v>
      </c>
    </row>
    <row r="12" spans="1:27" ht="16.5" customHeight="1" x14ac:dyDescent="0.25">
      <c r="A12" s="420" t="s">
        <v>1353</v>
      </c>
      <c r="D12" s="871" t="s">
        <v>1250</v>
      </c>
      <c r="E12" s="872"/>
      <c r="H12" s="871" t="s">
        <v>1252</v>
      </c>
      <c r="I12" s="872"/>
      <c r="Q12" s="410" t="s">
        <v>6</v>
      </c>
      <c r="R12" s="410" t="s">
        <v>6</v>
      </c>
      <c r="S12" s="410" t="s">
        <v>6</v>
      </c>
      <c r="T12" s="410" t="s">
        <v>6</v>
      </c>
      <c r="U12" s="410" t="s">
        <v>6</v>
      </c>
      <c r="V12" s="410" t="s">
        <v>6</v>
      </c>
      <c r="W12" s="410" t="s">
        <v>6</v>
      </c>
      <c r="X12" s="410" t="s">
        <v>6</v>
      </c>
      <c r="Y12" s="410" t="s">
        <v>6</v>
      </c>
      <c r="Z12" s="410" t="s">
        <v>6</v>
      </c>
      <c r="AA12" s="410" t="s">
        <v>6</v>
      </c>
    </row>
    <row r="13" spans="1:27" ht="18" customHeight="1" x14ac:dyDescent="0.25">
      <c r="D13" s="437"/>
      <c r="E13" s="435" t="s">
        <v>1251</v>
      </c>
      <c r="H13" s="436"/>
      <c r="I13" s="435" t="s">
        <v>1253</v>
      </c>
    </row>
    <row r="14" spans="1:27" ht="18" customHeight="1" x14ac:dyDescent="0.25">
      <c r="A14" s="439"/>
    </row>
    <row r="15" spans="1:27" ht="8.25" customHeight="1" x14ac:dyDescent="0.3">
      <c r="A15" s="421"/>
    </row>
    <row r="16" spans="1:27" ht="16.5" customHeight="1" x14ac:dyDescent="0.3">
      <c r="A16" s="421"/>
      <c r="D16" s="438" t="s">
        <v>1318</v>
      </c>
    </row>
    <row r="17" spans="1:24" ht="7.5" customHeight="1" x14ac:dyDescent="0.3">
      <c r="A17" s="421"/>
      <c r="D17" s="438"/>
    </row>
    <row r="18" spans="1:24" x14ac:dyDescent="0.25">
      <c r="D18" s="893" t="s">
        <v>1257</v>
      </c>
      <c r="E18" s="893"/>
      <c r="F18" s="893"/>
      <c r="G18" s="893"/>
      <c r="H18" s="893"/>
      <c r="I18" s="893"/>
      <c r="J18" s="893"/>
      <c r="K18" s="893"/>
      <c r="L18" s="893"/>
      <c r="M18" s="893"/>
      <c r="N18" s="893"/>
      <c r="O18" s="893"/>
      <c r="P18" s="893"/>
    </row>
    <row r="19" spans="1:24" x14ac:dyDescent="0.25">
      <c r="D19" s="893"/>
      <c r="E19" s="893"/>
      <c r="F19" s="893"/>
      <c r="G19" s="893"/>
      <c r="H19" s="893"/>
      <c r="I19" s="893"/>
      <c r="J19" s="893"/>
      <c r="K19" s="893"/>
      <c r="L19" s="893"/>
      <c r="M19" s="893"/>
      <c r="N19" s="893"/>
      <c r="O19" s="893"/>
      <c r="P19" s="893"/>
    </row>
    <row r="20" spans="1:24" x14ac:dyDescent="0.25">
      <c r="D20" s="893"/>
      <c r="E20" s="893"/>
      <c r="F20" s="893"/>
      <c r="G20" s="893"/>
      <c r="H20" s="893"/>
      <c r="I20" s="893"/>
      <c r="J20" s="893"/>
      <c r="K20" s="893"/>
      <c r="L20" s="893"/>
      <c r="M20" s="893"/>
      <c r="N20" s="893"/>
      <c r="O20" s="893"/>
      <c r="P20" s="893"/>
    </row>
    <row r="21" spans="1:24" ht="18" customHeight="1" x14ac:dyDescent="0.25">
      <c r="A21" s="422"/>
      <c r="D21" s="432" t="s">
        <v>92</v>
      </c>
      <c r="E21" s="873"/>
      <c r="F21" s="874"/>
      <c r="H21" s="862" t="s">
        <v>94</v>
      </c>
      <c r="I21" s="863"/>
      <c r="J21" s="712"/>
      <c r="K21" s="8" t="s">
        <v>1032</v>
      </c>
    </row>
    <row r="22" spans="1:24" ht="6.75" customHeight="1" x14ac:dyDescent="0.3">
      <c r="H22" s="393"/>
    </row>
    <row r="23" spans="1:24" ht="18" x14ac:dyDescent="0.25">
      <c r="D23" s="432" t="s">
        <v>93</v>
      </c>
      <c r="E23" s="873"/>
      <c r="F23" s="874"/>
      <c r="H23" s="862" t="s">
        <v>99</v>
      </c>
      <c r="I23" s="863"/>
      <c r="J23" s="712"/>
      <c r="K23" s="8" t="s">
        <v>1032</v>
      </c>
    </row>
    <row r="24" spans="1:24" ht="6.75" customHeight="1" x14ac:dyDescent="0.3">
      <c r="E24" s="393"/>
      <c r="F24" s="393"/>
    </row>
    <row r="25" spans="1:24" ht="18" x14ac:dyDescent="0.25">
      <c r="D25" s="432" t="s">
        <v>235</v>
      </c>
      <c r="E25" s="873"/>
      <c r="F25" s="874"/>
      <c r="H25" s="862" t="s">
        <v>238</v>
      </c>
      <c r="I25" s="863"/>
      <c r="J25" s="713"/>
      <c r="K25" s="8" t="s">
        <v>1032</v>
      </c>
      <c r="R25" s="413"/>
      <c r="S25" s="413"/>
      <c r="T25" s="413"/>
      <c r="U25" s="413"/>
      <c r="V25" s="414"/>
      <c r="W25" s="414"/>
      <c r="X25" s="414"/>
    </row>
    <row r="26" spans="1:24" ht="6.75" customHeight="1" x14ac:dyDescent="0.3">
      <c r="E26" s="393"/>
      <c r="F26" s="393"/>
    </row>
    <row r="27" spans="1:24" ht="18.75" x14ac:dyDescent="0.25">
      <c r="D27" s="433" t="s">
        <v>1258</v>
      </c>
      <c r="E27" s="858" t="str">
        <f>IF(ISNUMBER(F7),F7,"")</f>
        <v/>
      </c>
      <c r="F27" s="859"/>
      <c r="H27" s="862" t="s">
        <v>1259</v>
      </c>
      <c r="I27" s="863"/>
      <c r="J27" s="426">
        <f ca="1">Datos!D1064</f>
        <v>0</v>
      </c>
      <c r="K27" s="434" t="s">
        <v>1260</v>
      </c>
      <c r="R27" s="413"/>
      <c r="S27" s="413"/>
      <c r="T27" s="413"/>
      <c r="U27" s="413"/>
      <c r="V27" s="414"/>
      <c r="W27" s="414"/>
      <c r="X27" s="414"/>
    </row>
    <row r="28" spans="1:24" ht="16.5" x14ac:dyDescent="0.25">
      <c r="K28" s="415"/>
      <c r="L28" s="415"/>
      <c r="Q28" s="413"/>
      <c r="R28" s="413"/>
      <c r="S28" s="413"/>
      <c r="T28" s="413"/>
      <c r="U28" s="413"/>
      <c r="V28" s="414"/>
      <c r="W28" s="414"/>
      <c r="X28" s="414"/>
    </row>
    <row r="29" spans="1:24" ht="16.5" x14ac:dyDescent="0.25">
      <c r="D29" s="870" t="s">
        <v>1390</v>
      </c>
      <c r="E29" s="870"/>
      <c r="F29" s="870"/>
      <c r="G29" s="870"/>
      <c r="H29" s="870"/>
      <c r="I29" s="870"/>
      <c r="J29" s="870"/>
      <c r="K29" s="870"/>
      <c r="L29" s="870"/>
      <c r="M29" s="870"/>
      <c r="N29" s="870"/>
      <c r="O29" s="870"/>
      <c r="P29" s="870"/>
      <c r="Q29" s="413"/>
      <c r="R29" s="413"/>
      <c r="S29" s="413"/>
      <c r="T29" s="413"/>
      <c r="U29" s="413"/>
      <c r="V29" s="414"/>
      <c r="W29" s="414"/>
      <c r="X29" s="414"/>
    </row>
    <row r="30" spans="1:24" ht="16.5" x14ac:dyDescent="0.25">
      <c r="D30" s="870"/>
      <c r="E30" s="870"/>
      <c r="F30" s="870"/>
      <c r="G30" s="870"/>
      <c r="H30" s="870"/>
      <c r="I30" s="870"/>
      <c r="J30" s="870"/>
      <c r="K30" s="870"/>
      <c r="L30" s="870"/>
      <c r="M30" s="870"/>
      <c r="N30" s="870"/>
      <c r="O30" s="870"/>
      <c r="P30" s="870"/>
      <c r="Q30" s="413"/>
      <c r="R30" s="413"/>
      <c r="S30" s="413"/>
      <c r="T30" s="413"/>
      <c r="U30" s="413"/>
      <c r="V30" s="414"/>
      <c r="W30" s="414"/>
      <c r="X30" s="414"/>
    </row>
    <row r="31" spans="1:24" ht="16.5" x14ac:dyDescent="0.25">
      <c r="D31" s="416"/>
      <c r="E31" s="416"/>
      <c r="F31" s="416"/>
      <c r="G31" s="416"/>
      <c r="H31" s="416"/>
      <c r="I31" s="416"/>
      <c r="J31" s="416"/>
      <c r="K31" s="416"/>
      <c r="L31" s="416"/>
      <c r="M31" s="416"/>
      <c r="N31" s="416"/>
      <c r="O31" s="416"/>
      <c r="P31" s="416"/>
    </row>
    <row r="32" spans="1:24" x14ac:dyDescent="0.25">
      <c r="D32" s="870" t="s">
        <v>1391</v>
      </c>
      <c r="E32" s="870"/>
      <c r="F32" s="870"/>
      <c r="G32" s="870"/>
      <c r="H32" s="870"/>
      <c r="I32" s="870"/>
      <c r="J32" s="870"/>
      <c r="K32" s="870"/>
      <c r="L32" s="870"/>
      <c r="M32" s="870"/>
      <c r="N32" s="870"/>
      <c r="O32" s="870"/>
      <c r="P32" s="870"/>
    </row>
    <row r="33" spans="4:16" x14ac:dyDescent="0.25">
      <c r="D33" s="870"/>
      <c r="E33" s="870"/>
      <c r="F33" s="870"/>
      <c r="G33" s="870"/>
      <c r="H33" s="870"/>
      <c r="I33" s="870"/>
      <c r="J33" s="870"/>
      <c r="K33" s="870"/>
      <c r="L33" s="870"/>
      <c r="M33" s="870"/>
      <c r="N33" s="870"/>
      <c r="O33" s="870"/>
      <c r="P33" s="870"/>
    </row>
    <row r="34" spans="4:16" ht="16.5" x14ac:dyDescent="0.25">
      <c r="D34" s="417"/>
      <c r="E34" s="417"/>
      <c r="F34" s="417"/>
      <c r="G34" s="417"/>
      <c r="H34" s="417"/>
      <c r="I34" s="417"/>
      <c r="J34" s="417"/>
      <c r="M34" s="417"/>
      <c r="N34" s="417"/>
      <c r="O34" s="417"/>
      <c r="P34" s="417"/>
    </row>
    <row r="35" spans="4:16" ht="16.5" customHeight="1" x14ac:dyDescent="0.25">
      <c r="J35" s="431" t="s">
        <v>96</v>
      </c>
      <c r="K35" s="854" t="s">
        <v>1254</v>
      </c>
      <c r="L35" s="855"/>
    </row>
    <row r="36" spans="4:16" ht="20.25" customHeight="1" x14ac:dyDescent="0.25">
      <c r="H36" s="862" t="s">
        <v>5</v>
      </c>
      <c r="I36" s="863"/>
      <c r="J36" s="411" t="str">
        <f>IF(ISNUMBER(F7),F7,"")</f>
        <v/>
      </c>
      <c r="K36" s="860" t="str">
        <f>IF(ISNUMBER(H13),H13,"")</f>
        <v/>
      </c>
      <c r="L36" s="861"/>
    </row>
    <row r="37" spans="4:16" ht="6.75" customHeight="1" x14ac:dyDescent="0.25"/>
    <row r="38" spans="4:16" ht="16.5" x14ac:dyDescent="0.25">
      <c r="H38" s="864" t="s">
        <v>95</v>
      </c>
      <c r="I38" s="865"/>
      <c r="J38" s="714" t="str">
        <f>IF(ISNUMBER(E21),E21,"")</f>
        <v/>
      </c>
      <c r="K38" s="856"/>
      <c r="L38" s="857"/>
    </row>
    <row r="39" spans="4:16" ht="16.5" customHeight="1" x14ac:dyDescent="0.25">
      <c r="H39" s="866" t="s">
        <v>97</v>
      </c>
      <c r="I39" s="867"/>
      <c r="J39" s="715" t="str">
        <f>IF(ISNUMBER(E23),E23,"")</f>
        <v/>
      </c>
      <c r="K39" s="856"/>
      <c r="L39" s="857"/>
    </row>
    <row r="40" spans="4:16" ht="16.5" customHeight="1" x14ac:dyDescent="0.25">
      <c r="H40" s="868" t="s">
        <v>236</v>
      </c>
      <c r="I40" s="869"/>
      <c r="J40" s="715" t="str">
        <f>IF(ISNUMBER(E25),E25,"")</f>
        <v/>
      </c>
      <c r="K40" s="856"/>
      <c r="L40" s="857"/>
    </row>
    <row r="41" spans="4:16" ht="16.5" customHeight="1" x14ac:dyDescent="0.25"/>
  </sheetData>
  <sheetProtection algorithmName="SHA-512" hashValue="LQw3gUI/IvQz3tHr2XwKnllhp1NHIV5HbtTO6xL7/icJB5ZHVVjXK+6GtrIQcboqCWEJA7G+g8/L/0FSZM1Vcg==" saltValue="gFch5HuBqdEpBLWAAzW46A==" spinCount="100000" sheet="1" objects="1" scenarios="1"/>
  <protectedRanges>
    <protectedRange sqref="F7 D10 N10 D13 H13 E21 E23 E25 J21 J23 J25 J38 J39 J40 K38 K39 K40" name="Rango1"/>
  </protectedRanges>
  <dataConsolidate/>
  <mergeCells count="30">
    <mergeCell ref="H23:I23"/>
    <mergeCell ref="H25:I25"/>
    <mergeCell ref="H27:I27"/>
    <mergeCell ref="E23:F23"/>
    <mergeCell ref="E25:F25"/>
    <mergeCell ref="D12:E12"/>
    <mergeCell ref="H12:I12"/>
    <mergeCell ref="H21:I21"/>
    <mergeCell ref="E21:F21"/>
    <mergeCell ref="C1:Q1"/>
    <mergeCell ref="D9:L9"/>
    <mergeCell ref="N9:P9"/>
    <mergeCell ref="D10:L10"/>
    <mergeCell ref="N10:P10"/>
    <mergeCell ref="D3:P5"/>
    <mergeCell ref="D7:E7"/>
    <mergeCell ref="F7:G7"/>
    <mergeCell ref="D18:P20"/>
    <mergeCell ref="K35:L35"/>
    <mergeCell ref="K38:L38"/>
    <mergeCell ref="K39:L39"/>
    <mergeCell ref="K40:L40"/>
    <mergeCell ref="E27:F27"/>
    <mergeCell ref="K36:L36"/>
    <mergeCell ref="H36:I36"/>
    <mergeCell ref="H38:I38"/>
    <mergeCell ref="H39:I39"/>
    <mergeCell ref="H40:I40"/>
    <mergeCell ref="D32:P33"/>
    <mergeCell ref="D29:P30"/>
  </mergeCells>
  <conditionalFormatting sqref="K28:L28">
    <cfRule type="expression" dxfId="1147" priority="64" stopIfTrue="1">
      <formula>#REF!=""</formula>
    </cfRule>
  </conditionalFormatting>
  <conditionalFormatting sqref="D10">
    <cfRule type="expression" dxfId="1146" priority="66" stopIfTrue="1">
      <formula>$D$10=""</formula>
    </cfRule>
  </conditionalFormatting>
  <conditionalFormatting sqref="J25">
    <cfRule type="expression" dxfId="1145" priority="62" stopIfTrue="1">
      <formula>ISNUMBER($J$25)</formula>
    </cfRule>
  </conditionalFormatting>
  <conditionalFormatting sqref="J23">
    <cfRule type="expression" dxfId="1144" priority="61" stopIfTrue="1">
      <formula>ISNUMBER($J$23)</formula>
    </cfRule>
  </conditionalFormatting>
  <conditionalFormatting sqref="N10">
    <cfRule type="expression" dxfId="1143" priority="46">
      <formula>ISTEXT($N$10)</formula>
    </cfRule>
  </conditionalFormatting>
  <conditionalFormatting sqref="J21">
    <cfRule type="expression" dxfId="1142" priority="45" stopIfTrue="1">
      <formula>ISNUMBER($J$21)</formula>
    </cfRule>
  </conditionalFormatting>
  <conditionalFormatting sqref="E21">
    <cfRule type="expression" dxfId="1141" priority="44" stopIfTrue="1">
      <formula>ISNUMBER($E$21)</formula>
    </cfRule>
  </conditionalFormatting>
  <conditionalFormatting sqref="E27">
    <cfRule type="expression" dxfId="1140" priority="42" stopIfTrue="1">
      <formula>ISNUMBER($E$27)</formula>
    </cfRule>
  </conditionalFormatting>
  <conditionalFormatting sqref="E25">
    <cfRule type="expression" dxfId="1139" priority="34" stopIfTrue="1">
      <formula>ISNUMBER($E$25)</formula>
    </cfRule>
  </conditionalFormatting>
  <conditionalFormatting sqref="F7">
    <cfRule type="expression" dxfId="1138" priority="33" stopIfTrue="1">
      <formula>ISNUMBER($F$7)</formula>
    </cfRule>
  </conditionalFormatting>
  <conditionalFormatting sqref="E23">
    <cfRule type="expression" dxfId="1137" priority="8" stopIfTrue="1">
      <formula>ISNUMBER($E$23)</formula>
    </cfRule>
  </conditionalFormatting>
  <conditionalFormatting sqref="K36">
    <cfRule type="expression" dxfId="1136" priority="7" stopIfTrue="1">
      <formula>ISNUMBER(K36)</formula>
    </cfRule>
  </conditionalFormatting>
  <conditionalFormatting sqref="K38:L40">
    <cfRule type="expression" dxfId="1135" priority="6" stopIfTrue="1">
      <formula>ISNUMBER(K38)</formula>
    </cfRule>
  </conditionalFormatting>
  <conditionalFormatting sqref="J39">
    <cfRule type="expression" dxfId="1134" priority="2129" stopIfTrue="1">
      <formula>ISNUMBER($J$39)</formula>
    </cfRule>
  </conditionalFormatting>
  <conditionalFormatting sqref="J38">
    <cfRule type="expression" dxfId="1133" priority="2130" stopIfTrue="1">
      <formula>ISNUMBER($J$38)</formula>
    </cfRule>
  </conditionalFormatting>
  <conditionalFormatting sqref="J40">
    <cfRule type="expression" dxfId="1132" priority="2131">
      <formula>ISNUMBER($J$40)</formula>
    </cfRule>
  </conditionalFormatting>
  <conditionalFormatting sqref="H13">
    <cfRule type="expression" dxfId="1131" priority="2">
      <formula>ISNUMBER($H$13)</formula>
    </cfRule>
  </conditionalFormatting>
  <conditionalFormatting sqref="D13">
    <cfRule type="expression" dxfId="1130" priority="1">
      <formula>ISNUMBER($D$13)</formula>
    </cfRule>
  </conditionalFormatting>
  <dataValidations count="9">
    <dataValidation type="decimal" operator="greaterThan" allowBlank="1" showInputMessage="1" showErrorMessage="1" error="Este dato ha der un valor numérico" sqref="J25">
      <formula1>0</formula1>
    </dataValidation>
    <dataValidation type="decimal" operator="greaterThan" allowBlank="1" showInputMessage="1" showErrorMessage="1" error="Este dato ha de ser un valor numérico" sqref="J23 J21">
      <formula1>0</formula1>
    </dataValidation>
    <dataValidation type="whole" allowBlank="1" showInputMessage="1" showErrorMessage="1" sqref="E26:F26 E24:F24">
      <formula1>2010</formula1>
      <formula2>2050</formula2>
    </dataValidation>
    <dataValidation type="decimal" operator="greaterThan" allowBlank="1" showInputMessage="1" showErrorMessage="1" sqref="K38:K40">
      <formula1>0</formula1>
    </dataValidation>
    <dataValidation type="whole" allowBlank="1" showInputMessage="1" showErrorMessage="1" error="El año 2 ha de ser posterior al año1." sqref="E23:F23">
      <formula1>E21+1</formula1>
      <formula2>E27-1</formula2>
    </dataValidation>
    <dataValidation type="whole" allowBlank="1" showInputMessage="1" showErrorMessage="1" error="El año 3 ha de ser posterior al año 2 y anterior al año de cálculo." sqref="E25">
      <formula1>E23+1</formula1>
      <formula2>E27-1</formula2>
    </dataValidation>
    <dataValidation type="list" operator="equal" allowBlank="1" showInputMessage="1" showErrorMessage="1" sqref="F7">
      <formula1>Año</formula1>
    </dataValidation>
    <dataValidation type="list" allowBlank="1" showInputMessage="1" showErrorMessage="1" sqref="N10:P10">
      <formula1>Provincia</formula1>
    </dataValidation>
    <dataValidation type="whole" operator="lessThan" allowBlank="1" showInputMessage="1" showErrorMessage="1" error="El año 1 ha de ser anterior al año de cálculo." sqref="E21">
      <formula1>F7</formula1>
    </dataValidation>
  </dataValidations>
  <hyperlinks>
    <hyperlink ref="A4" location="'2. Hoja de trabajo. Consumos'!A1" display="2. Hoja de trabajo. Consumos"/>
    <hyperlink ref="A5" location="'3. Instalaciones fijas'!A1" display="3. Instalaciones fijas"/>
    <hyperlink ref="A7" location="'5. Emisiones Fugitivas'!A1" display="5. Emisiones fugitivas"/>
    <hyperlink ref="A8" location="'6. Información adicional'!A1" display="6. Información adicional"/>
    <hyperlink ref="A9" location="'7.Electricidad y otras energías'!A1" display="7. Electricidad y otras energías"/>
    <hyperlink ref="A10" location="'8. Informe final. Resultados'!A1" display="8. Informe final: Resultados"/>
    <hyperlink ref="A11" location="'9. Factores de emisión'!A1" display="9. Factores de emisión"/>
    <hyperlink ref="A12" location="'10. Revisiones calculadora'!A1" display="10. Revisiones de la calculadora"/>
    <hyperlink ref="A6" location="'4. Vehículos y maquinaria'!A1" display="4. Vehículos y maquinaria"/>
  </hyperlinks>
  <pageMargins left="0.70866141732283472" right="0.70866141732283472" top="0.74803149606299213" bottom="0.74803149606299213" header="0.31496062992125984" footer="0.31496062992125984"/>
  <pageSetup paperSize="9" scale="29"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1950"/>
  <sheetViews>
    <sheetView showRowColHeaders="0" zoomScaleNormal="100" workbookViewId="0"/>
  </sheetViews>
  <sheetFormatPr baseColWidth="10" defaultColWidth="11.42578125" defaultRowHeight="16.5" x14ac:dyDescent="0.3"/>
  <cols>
    <col min="1" max="1" width="27" style="419" customWidth="1"/>
    <col min="2" max="2" width="0.5703125" style="540" customWidth="1"/>
    <col min="3" max="3" width="1.7109375" style="410" customWidth="1"/>
    <col min="4" max="17" width="11" style="442" customWidth="1"/>
    <col min="18" max="18" width="3.85546875" style="442" customWidth="1"/>
    <col min="19" max="16384" width="11.42578125" style="442"/>
  </cols>
  <sheetData>
    <row r="1" spans="1:18" s="440" customFormat="1" ht="36" customHeight="1" x14ac:dyDescent="0.3">
      <c r="A1" s="419"/>
      <c r="B1" s="540"/>
      <c r="C1" s="875" t="s">
        <v>921</v>
      </c>
      <c r="D1" s="876"/>
      <c r="E1" s="876"/>
      <c r="F1" s="876"/>
      <c r="G1" s="876"/>
      <c r="H1" s="876"/>
      <c r="I1" s="876"/>
      <c r="J1" s="876"/>
      <c r="K1" s="876"/>
      <c r="L1" s="876"/>
      <c r="M1" s="876"/>
      <c r="N1" s="876"/>
      <c r="O1" s="876"/>
      <c r="P1" s="876"/>
      <c r="Q1" s="876"/>
      <c r="R1" s="876"/>
    </row>
    <row r="2" spans="1:18" s="414" customFormat="1" ht="36" customHeight="1" x14ac:dyDescent="0.25">
      <c r="A2" s="531"/>
      <c r="B2" s="541"/>
      <c r="C2" s="410"/>
    </row>
    <row r="3" spans="1:18" ht="15.75" customHeight="1" x14ac:dyDescent="0.3">
      <c r="A3" s="420" t="s">
        <v>1248</v>
      </c>
      <c r="B3" s="541"/>
      <c r="D3" s="904" t="s">
        <v>1319</v>
      </c>
      <c r="E3" s="904"/>
      <c r="F3" s="904"/>
      <c r="G3" s="904"/>
      <c r="H3" s="904"/>
      <c r="I3" s="904"/>
      <c r="J3" s="904"/>
      <c r="K3" s="904"/>
      <c r="L3" s="904"/>
      <c r="M3" s="904"/>
      <c r="N3" s="904"/>
      <c r="O3" s="904"/>
      <c r="P3" s="904"/>
      <c r="Q3" s="904"/>
      <c r="R3" s="441"/>
    </row>
    <row r="4" spans="1:18" ht="15.75" customHeight="1" x14ac:dyDescent="0.3">
      <c r="A4" s="418" t="s">
        <v>1028</v>
      </c>
      <c r="B4" s="541"/>
      <c r="D4" s="904"/>
      <c r="E4" s="904"/>
      <c r="F4" s="904"/>
      <c r="G4" s="904"/>
      <c r="H4" s="904"/>
      <c r="I4" s="904"/>
      <c r="J4" s="904"/>
      <c r="K4" s="904"/>
      <c r="L4" s="904"/>
      <c r="M4" s="904"/>
      <c r="N4" s="904"/>
      <c r="O4" s="904"/>
      <c r="P4" s="904"/>
      <c r="Q4" s="904"/>
      <c r="R4" s="441"/>
    </row>
    <row r="5" spans="1:18" ht="15.75" customHeight="1" x14ac:dyDescent="0.3">
      <c r="A5" s="420" t="s">
        <v>1029</v>
      </c>
      <c r="B5" s="541"/>
      <c r="D5" s="904"/>
      <c r="E5" s="904"/>
      <c r="F5" s="904"/>
      <c r="G5" s="904"/>
      <c r="H5" s="904"/>
      <c r="I5" s="904"/>
      <c r="J5" s="904"/>
      <c r="K5" s="904"/>
      <c r="L5" s="904"/>
      <c r="M5" s="904"/>
      <c r="N5" s="904"/>
      <c r="O5" s="904"/>
      <c r="P5" s="904"/>
      <c r="Q5" s="904"/>
      <c r="R5" s="441"/>
    </row>
    <row r="6" spans="1:18" ht="15.75" customHeight="1" x14ac:dyDescent="0.3">
      <c r="A6" s="420" t="s">
        <v>1030</v>
      </c>
      <c r="B6" s="541"/>
      <c r="D6" s="553"/>
      <c r="E6" s="553"/>
      <c r="F6" s="553"/>
      <c r="G6" s="553"/>
      <c r="H6" s="553"/>
      <c r="I6" s="553"/>
      <c r="J6" s="553"/>
      <c r="K6" s="553"/>
      <c r="L6" s="553"/>
      <c r="M6" s="553"/>
      <c r="N6" s="553"/>
      <c r="O6" s="553"/>
      <c r="P6" s="553"/>
      <c r="Q6" s="553"/>
      <c r="R6" s="443"/>
    </row>
    <row r="7" spans="1:18" ht="15.75" customHeight="1" x14ac:dyDescent="0.3">
      <c r="A7" s="420" t="s">
        <v>1031</v>
      </c>
      <c r="B7" s="541"/>
      <c r="D7" s="900" t="s">
        <v>1320</v>
      </c>
      <c r="E7" s="900"/>
      <c r="F7" s="900"/>
      <c r="G7" s="900"/>
      <c r="H7" s="900"/>
      <c r="I7" s="900"/>
      <c r="J7" s="900"/>
      <c r="K7" s="900"/>
      <c r="L7" s="900"/>
      <c r="M7" s="900"/>
      <c r="N7" s="900"/>
      <c r="O7" s="900"/>
      <c r="P7" s="900"/>
      <c r="Q7" s="900"/>
      <c r="R7" s="443"/>
    </row>
    <row r="8" spans="1:18" ht="15.75" customHeight="1" x14ac:dyDescent="0.3">
      <c r="A8" s="420" t="s">
        <v>1350</v>
      </c>
      <c r="B8" s="541"/>
      <c r="D8" s="900"/>
      <c r="E8" s="900"/>
      <c r="F8" s="900"/>
      <c r="G8" s="900"/>
      <c r="H8" s="900"/>
      <c r="I8" s="900"/>
      <c r="J8" s="900"/>
      <c r="K8" s="900"/>
      <c r="L8" s="900"/>
      <c r="M8" s="900"/>
      <c r="N8" s="900"/>
      <c r="O8" s="900"/>
      <c r="P8" s="900"/>
      <c r="Q8" s="900"/>
      <c r="R8" s="443"/>
    </row>
    <row r="9" spans="1:18" ht="15.75" customHeight="1" x14ac:dyDescent="0.3">
      <c r="A9" s="420" t="s">
        <v>1349</v>
      </c>
      <c r="B9" s="541"/>
      <c r="D9" s="510"/>
      <c r="E9" s="510" t="s">
        <v>913</v>
      </c>
      <c r="F9" s="553"/>
      <c r="G9" s="553"/>
      <c r="H9" s="553"/>
      <c r="I9" s="553"/>
      <c r="J9" s="553"/>
      <c r="K9" s="553"/>
      <c r="L9" s="553"/>
      <c r="M9" s="553"/>
      <c r="N9" s="553"/>
      <c r="O9" s="553"/>
      <c r="P9" s="553"/>
      <c r="Q9" s="553"/>
      <c r="R9" s="443"/>
    </row>
    <row r="10" spans="1:18" ht="15.75" customHeight="1" x14ac:dyDescent="0.3">
      <c r="A10" s="420" t="s">
        <v>1351</v>
      </c>
      <c r="B10" s="541"/>
      <c r="D10" s="510"/>
      <c r="E10" s="510" t="s">
        <v>1230</v>
      </c>
      <c r="F10" s="553"/>
      <c r="G10" s="553"/>
      <c r="H10" s="553"/>
      <c r="I10" s="553"/>
      <c r="J10" s="553"/>
      <c r="K10" s="553"/>
      <c r="L10" s="553"/>
      <c r="M10" s="553"/>
      <c r="N10" s="553"/>
      <c r="O10" s="553"/>
      <c r="P10" s="553"/>
      <c r="Q10" s="553"/>
      <c r="R10" s="443"/>
    </row>
    <row r="11" spans="1:18" ht="15.75" customHeight="1" x14ac:dyDescent="0.3">
      <c r="A11" s="420" t="s">
        <v>1352</v>
      </c>
      <c r="B11" s="541"/>
      <c r="D11" s="510"/>
      <c r="E11" s="510" t="s">
        <v>914</v>
      </c>
      <c r="F11" s="553"/>
      <c r="G11" s="553"/>
      <c r="H11" s="553"/>
      <c r="I11" s="553"/>
      <c r="J11" s="553"/>
      <c r="K11" s="553"/>
      <c r="L11" s="553"/>
      <c r="M11" s="553"/>
      <c r="N11" s="553"/>
      <c r="O11" s="553"/>
      <c r="P11" s="553"/>
      <c r="Q11" s="553"/>
      <c r="R11" s="443"/>
    </row>
    <row r="12" spans="1:18" ht="15.75" customHeight="1" x14ac:dyDescent="0.3">
      <c r="A12" s="420" t="s">
        <v>1353</v>
      </c>
      <c r="B12" s="541"/>
      <c r="D12" s="510"/>
      <c r="E12" s="510"/>
      <c r="F12" s="553"/>
      <c r="G12" s="553"/>
      <c r="H12" s="553"/>
      <c r="I12" s="553"/>
      <c r="J12" s="553"/>
      <c r="K12" s="553"/>
      <c r="L12" s="553"/>
      <c r="M12" s="553"/>
      <c r="N12" s="553"/>
      <c r="O12" s="553"/>
      <c r="P12" s="553"/>
      <c r="Q12" s="553"/>
      <c r="R12" s="443"/>
    </row>
    <row r="13" spans="1:18" s="445" customFormat="1" x14ac:dyDescent="0.3">
      <c r="A13" s="419"/>
      <c r="B13" s="540"/>
      <c r="C13" s="410"/>
      <c r="D13" s="554"/>
      <c r="E13" s="555" t="s">
        <v>497</v>
      </c>
      <c r="F13" s="554"/>
      <c r="G13" s="554"/>
      <c r="H13" s="554"/>
      <c r="I13" s="554"/>
      <c r="J13" s="554"/>
      <c r="K13" s="554"/>
      <c r="L13" s="554"/>
      <c r="M13" s="554"/>
      <c r="N13" s="554"/>
      <c r="O13" s="554"/>
      <c r="P13" s="554"/>
      <c r="Q13" s="554"/>
    </row>
    <row r="14" spans="1:18" s="445" customFormat="1" ht="18" x14ac:dyDescent="0.35">
      <c r="A14" s="419"/>
      <c r="B14" s="540"/>
      <c r="C14" s="410"/>
      <c r="E14" s="446"/>
      <c r="G14" s="901" t="s">
        <v>918</v>
      </c>
      <c r="H14" s="902"/>
      <c r="I14" s="901" t="s">
        <v>919</v>
      </c>
      <c r="J14" s="902"/>
      <c r="K14" s="901" t="s">
        <v>920</v>
      </c>
      <c r="L14" s="903"/>
      <c r="M14" s="894" t="s">
        <v>1209</v>
      </c>
      <c r="N14" s="895"/>
      <c r="O14" s="895"/>
      <c r="P14" s="895"/>
      <c r="Q14" s="896"/>
    </row>
    <row r="15" spans="1:18" s="445" customFormat="1" x14ac:dyDescent="0.3">
      <c r="A15" s="419"/>
      <c r="B15" s="540"/>
      <c r="C15" s="410"/>
      <c r="G15" s="332" t="s">
        <v>2</v>
      </c>
      <c r="H15" s="332" t="s">
        <v>142</v>
      </c>
      <c r="I15" s="332" t="s">
        <v>2</v>
      </c>
      <c r="J15" s="332" t="s">
        <v>142</v>
      </c>
      <c r="K15" s="332" t="s">
        <v>2</v>
      </c>
      <c r="L15" s="333" t="s">
        <v>142</v>
      </c>
      <c r="M15" s="897"/>
      <c r="N15" s="898"/>
      <c r="O15" s="898"/>
      <c r="P15" s="898"/>
      <c r="Q15" s="899"/>
    </row>
    <row r="16" spans="1:18" s="445" customFormat="1" x14ac:dyDescent="0.3">
      <c r="A16" s="419"/>
      <c r="B16" s="540"/>
      <c r="C16" s="410"/>
      <c r="E16" s="338" t="s">
        <v>915</v>
      </c>
      <c r="F16" s="339"/>
      <c r="G16" s="549"/>
      <c r="H16" s="339"/>
      <c r="I16" s="549"/>
      <c r="J16" s="339"/>
      <c r="K16" s="549"/>
      <c r="L16" s="339"/>
      <c r="M16" s="550"/>
      <c r="N16" s="551"/>
      <c r="O16" s="551"/>
      <c r="P16" s="551"/>
      <c r="Q16" s="552"/>
    </row>
    <row r="17" spans="1:18" s="445" customFormat="1" x14ac:dyDescent="0.3">
      <c r="A17" s="419"/>
      <c r="B17" s="540"/>
      <c r="C17" s="410"/>
      <c r="D17" s="445" t="s">
        <v>6</v>
      </c>
      <c r="E17" s="338" t="s">
        <v>916</v>
      </c>
      <c r="F17" s="339"/>
      <c r="G17" s="549"/>
      <c r="H17" s="339"/>
      <c r="I17" s="549"/>
      <c r="J17" s="339"/>
      <c r="K17" s="549"/>
      <c r="L17" s="339"/>
      <c r="M17" s="550"/>
      <c r="N17" s="551"/>
      <c r="O17" s="551"/>
      <c r="P17" s="551"/>
      <c r="Q17" s="552"/>
    </row>
    <row r="18" spans="1:18" s="445" customFormat="1" x14ac:dyDescent="0.3">
      <c r="A18" s="419"/>
      <c r="B18" s="540"/>
      <c r="C18" s="410"/>
      <c r="E18" s="338" t="s">
        <v>917</v>
      </c>
      <c r="F18" s="339"/>
      <c r="G18" s="549"/>
      <c r="H18" s="339"/>
      <c r="I18" s="549"/>
      <c r="J18" s="339"/>
      <c r="K18" s="549"/>
      <c r="L18" s="339"/>
      <c r="M18" s="550"/>
      <c r="N18" s="551"/>
      <c r="O18" s="551"/>
      <c r="P18" s="551"/>
      <c r="Q18" s="552"/>
    </row>
    <row r="19" spans="1:18" x14ac:dyDescent="0.3">
      <c r="B19" s="541"/>
      <c r="D19" s="444"/>
      <c r="E19" s="443"/>
      <c r="F19" s="443"/>
      <c r="G19" s="443"/>
      <c r="H19" s="443"/>
      <c r="I19" s="443"/>
      <c r="J19" s="443"/>
      <c r="K19" s="443"/>
      <c r="L19" s="443"/>
      <c r="M19" s="443"/>
      <c r="N19" s="443"/>
      <c r="O19" s="443"/>
      <c r="P19" s="443"/>
      <c r="Q19" s="443"/>
      <c r="R19" s="443"/>
    </row>
    <row r="20" spans="1:18" s="445" customFormat="1" x14ac:dyDescent="0.3">
      <c r="A20" s="419"/>
      <c r="B20" s="541"/>
      <c r="C20" s="410"/>
      <c r="D20" s="556" t="s">
        <v>1321</v>
      </c>
      <c r="E20" s="557"/>
      <c r="F20" s="557"/>
      <c r="G20" s="557"/>
      <c r="H20" s="557"/>
      <c r="I20" s="557"/>
      <c r="J20" s="557"/>
      <c r="K20" s="557"/>
      <c r="L20" s="447"/>
    </row>
    <row r="21" spans="1:18" s="445" customFormat="1" x14ac:dyDescent="0.3">
      <c r="A21" s="419"/>
      <c r="B21" s="541"/>
      <c r="C21" s="410"/>
      <c r="D21" s="554"/>
      <c r="E21" s="554" t="s">
        <v>1533</v>
      </c>
      <c r="F21" s="554"/>
      <c r="G21" s="554"/>
      <c r="H21" s="554"/>
      <c r="I21" s="554"/>
      <c r="J21" s="554"/>
      <c r="K21" s="554"/>
    </row>
    <row r="22" spans="1:18" s="445" customFormat="1" x14ac:dyDescent="0.3">
      <c r="A22" s="419"/>
      <c r="B22" s="541"/>
      <c r="C22" s="410"/>
      <c r="D22" s="554"/>
      <c r="E22" s="554" t="s">
        <v>1534</v>
      </c>
      <c r="F22" s="554"/>
      <c r="G22" s="554"/>
      <c r="H22" s="554"/>
      <c r="I22" s="554"/>
      <c r="J22" s="554"/>
      <c r="K22" s="554"/>
    </row>
    <row r="23" spans="1:18" s="445" customFormat="1" x14ac:dyDescent="0.3">
      <c r="A23" s="419"/>
      <c r="B23" s="540"/>
      <c r="C23" s="410"/>
      <c r="D23" s="554"/>
      <c r="E23" s="554" t="s">
        <v>1322</v>
      </c>
      <c r="F23" s="554"/>
      <c r="G23" s="554"/>
      <c r="H23" s="554"/>
      <c r="I23" s="554"/>
      <c r="J23" s="554"/>
      <c r="K23" s="554"/>
    </row>
    <row r="24" spans="1:18" s="445" customFormat="1" x14ac:dyDescent="0.3">
      <c r="A24" s="419"/>
      <c r="B24" s="540"/>
      <c r="C24" s="410"/>
      <c r="D24" s="554"/>
      <c r="E24" s="554"/>
      <c r="F24" s="554"/>
      <c r="G24" s="554"/>
      <c r="H24" s="554"/>
      <c r="I24" s="554"/>
      <c r="J24" s="554"/>
      <c r="K24" s="554"/>
    </row>
    <row r="25" spans="1:18" s="445" customFormat="1" x14ac:dyDescent="0.3">
      <c r="A25" s="419"/>
      <c r="B25" s="540"/>
      <c r="C25" s="410"/>
      <c r="D25" s="554"/>
      <c r="E25" s="555" t="s">
        <v>497</v>
      </c>
      <c r="F25" s="554"/>
      <c r="G25" s="554"/>
      <c r="H25" s="554"/>
      <c r="I25" s="554"/>
      <c r="J25" s="554"/>
      <c r="K25" s="554"/>
    </row>
    <row r="26" spans="1:18" s="445" customFormat="1" x14ac:dyDescent="0.3">
      <c r="A26" s="419"/>
      <c r="B26" s="540"/>
      <c r="C26" s="410"/>
      <c r="F26" s="302" t="s">
        <v>498</v>
      </c>
      <c r="G26" s="302" t="s">
        <v>498</v>
      </c>
      <c r="H26" s="302" t="s">
        <v>498</v>
      </c>
      <c r="I26" s="302" t="s">
        <v>498</v>
      </c>
      <c r="J26" s="302" t="s">
        <v>498</v>
      </c>
      <c r="K26" s="302" t="s">
        <v>498</v>
      </c>
      <c r="L26" s="302" t="s">
        <v>498</v>
      </c>
      <c r="M26" s="302" t="s">
        <v>498</v>
      </c>
      <c r="N26" s="302" t="s">
        <v>498</v>
      </c>
      <c r="O26" s="302" t="s">
        <v>498</v>
      </c>
      <c r="P26" s="302" t="s">
        <v>498</v>
      </c>
      <c r="Q26" s="302" t="s">
        <v>498</v>
      </c>
    </row>
    <row r="27" spans="1:18" s="445" customFormat="1" x14ac:dyDescent="0.3">
      <c r="A27" s="419"/>
      <c r="B27" s="540"/>
      <c r="C27" s="410"/>
      <c r="E27" s="299" t="s">
        <v>499</v>
      </c>
      <c r="F27" s="547"/>
      <c r="G27" s="547"/>
      <c r="H27" s="547"/>
      <c r="I27" s="547"/>
      <c r="J27" s="547"/>
      <c r="K27" s="547"/>
      <c r="L27" s="547"/>
      <c r="M27" s="547"/>
      <c r="N27" s="547"/>
      <c r="O27" s="547"/>
      <c r="P27" s="547"/>
      <c r="Q27" s="547"/>
    </row>
    <row r="28" spans="1:18" s="445" customFormat="1" x14ac:dyDescent="0.3">
      <c r="A28" s="419"/>
      <c r="B28" s="540"/>
      <c r="C28" s="410"/>
      <c r="E28" s="300" t="s">
        <v>500</v>
      </c>
      <c r="F28" s="547"/>
      <c r="G28" s="547"/>
      <c r="H28" s="547"/>
      <c r="I28" s="547"/>
      <c r="J28" s="547"/>
      <c r="K28" s="547"/>
      <c r="L28" s="547"/>
      <c r="M28" s="547"/>
      <c r="N28" s="547"/>
      <c r="O28" s="547"/>
      <c r="P28" s="547"/>
      <c r="Q28" s="547"/>
    </row>
    <row r="29" spans="1:18" s="445" customFormat="1" x14ac:dyDescent="0.3">
      <c r="A29" s="419"/>
      <c r="B29" s="540"/>
      <c r="C29" s="410"/>
      <c r="E29" s="300" t="s">
        <v>501</v>
      </c>
      <c r="F29" s="547"/>
      <c r="G29" s="547"/>
      <c r="H29" s="547"/>
      <c r="I29" s="547"/>
      <c r="J29" s="547"/>
      <c r="K29" s="547"/>
      <c r="L29" s="547"/>
      <c r="M29" s="547"/>
      <c r="N29" s="547"/>
      <c r="O29" s="547"/>
      <c r="P29" s="547"/>
      <c r="Q29" s="547"/>
    </row>
    <row r="30" spans="1:18" s="445" customFormat="1" x14ac:dyDescent="0.3">
      <c r="A30" s="419"/>
      <c r="B30" s="540"/>
      <c r="C30" s="410"/>
      <c r="E30" s="300" t="s">
        <v>502</v>
      </c>
      <c r="F30" s="547"/>
      <c r="G30" s="547"/>
      <c r="H30" s="547"/>
      <c r="I30" s="547"/>
      <c r="J30" s="547"/>
      <c r="K30" s="547"/>
      <c r="L30" s="547"/>
      <c r="M30" s="547"/>
      <c r="N30" s="547"/>
      <c r="O30" s="547"/>
      <c r="P30" s="547"/>
      <c r="Q30" s="547"/>
    </row>
    <row r="31" spans="1:18" s="445" customFormat="1" x14ac:dyDescent="0.3">
      <c r="A31" s="419"/>
      <c r="B31" s="540"/>
      <c r="C31" s="410"/>
      <c r="E31" s="300" t="s">
        <v>503</v>
      </c>
      <c r="F31" s="547"/>
      <c r="G31" s="547"/>
      <c r="H31" s="547"/>
      <c r="I31" s="547"/>
      <c r="J31" s="547"/>
      <c r="K31" s="547"/>
      <c r="L31" s="547"/>
      <c r="M31" s="547"/>
      <c r="N31" s="547"/>
      <c r="O31" s="547"/>
      <c r="P31" s="547"/>
      <c r="Q31" s="547"/>
    </row>
    <row r="32" spans="1:18" s="445" customFormat="1" x14ac:dyDescent="0.3">
      <c r="A32" s="419"/>
      <c r="B32" s="540"/>
      <c r="C32" s="410"/>
      <c r="E32" s="300" t="s">
        <v>504</v>
      </c>
      <c r="F32" s="547"/>
      <c r="G32" s="547"/>
      <c r="H32" s="547"/>
      <c r="I32" s="547"/>
      <c r="J32" s="547"/>
      <c r="K32" s="547"/>
      <c r="L32" s="547"/>
      <c r="M32" s="547"/>
      <c r="N32" s="547"/>
      <c r="O32" s="547"/>
      <c r="P32" s="547"/>
      <c r="Q32" s="547"/>
    </row>
    <row r="33" spans="1:17" s="445" customFormat="1" x14ac:dyDescent="0.3">
      <c r="A33" s="419"/>
      <c r="B33" s="542"/>
      <c r="C33" s="414"/>
      <c r="E33" s="300" t="s">
        <v>505</v>
      </c>
      <c r="F33" s="547"/>
      <c r="G33" s="547"/>
      <c r="H33" s="547"/>
      <c r="I33" s="547"/>
      <c r="J33" s="547"/>
      <c r="K33" s="547"/>
      <c r="L33" s="547"/>
      <c r="M33" s="547"/>
      <c r="N33" s="547"/>
      <c r="O33" s="547"/>
      <c r="P33" s="547"/>
      <c r="Q33" s="547"/>
    </row>
    <row r="34" spans="1:17" s="445" customFormat="1" x14ac:dyDescent="0.3">
      <c r="A34" s="419"/>
      <c r="B34" s="540"/>
      <c r="C34" s="410"/>
      <c r="E34" s="300" t="s">
        <v>506</v>
      </c>
      <c r="F34" s="547"/>
      <c r="G34" s="547"/>
      <c r="H34" s="547"/>
      <c r="I34" s="547"/>
      <c r="J34" s="547"/>
      <c r="K34" s="547"/>
      <c r="L34" s="547"/>
      <c r="M34" s="547"/>
      <c r="N34" s="547"/>
      <c r="O34" s="547"/>
      <c r="P34" s="547"/>
      <c r="Q34" s="547"/>
    </row>
    <row r="35" spans="1:17" s="445" customFormat="1" x14ac:dyDescent="0.3">
      <c r="A35" s="419"/>
      <c r="B35" s="542"/>
      <c r="C35" s="414"/>
      <c r="E35" s="300" t="s">
        <v>507</v>
      </c>
      <c r="F35" s="547"/>
      <c r="G35" s="547"/>
      <c r="H35" s="547"/>
      <c r="I35" s="547"/>
      <c r="J35" s="547"/>
      <c r="K35" s="547"/>
      <c r="L35" s="547"/>
      <c r="M35" s="547"/>
      <c r="N35" s="547"/>
      <c r="O35" s="547"/>
      <c r="P35" s="547"/>
      <c r="Q35" s="547"/>
    </row>
    <row r="36" spans="1:17" s="445" customFormat="1" x14ac:dyDescent="0.3">
      <c r="A36" s="419"/>
      <c r="B36" s="542"/>
      <c r="C36" s="414"/>
      <c r="E36" s="300" t="s">
        <v>508</v>
      </c>
      <c r="F36" s="547"/>
      <c r="G36" s="547"/>
      <c r="H36" s="547"/>
      <c r="I36" s="547"/>
      <c r="J36" s="547"/>
      <c r="K36" s="547"/>
      <c r="L36" s="547"/>
      <c r="M36" s="547"/>
      <c r="N36" s="547"/>
      <c r="O36" s="547"/>
      <c r="P36" s="547"/>
      <c r="Q36" s="547"/>
    </row>
    <row r="37" spans="1:17" s="445" customFormat="1" x14ac:dyDescent="0.3">
      <c r="A37" s="419"/>
      <c r="B37" s="542"/>
      <c r="C37" s="414"/>
      <c r="E37" s="300" t="s">
        <v>509</v>
      </c>
      <c r="F37" s="547"/>
      <c r="G37" s="547"/>
      <c r="H37" s="547"/>
      <c r="I37" s="547"/>
      <c r="J37" s="547"/>
      <c r="K37" s="547"/>
      <c r="L37" s="547"/>
      <c r="M37" s="547"/>
      <c r="N37" s="547"/>
      <c r="O37" s="547"/>
      <c r="P37" s="547"/>
      <c r="Q37" s="547"/>
    </row>
    <row r="38" spans="1:17" s="445" customFormat="1" x14ac:dyDescent="0.3">
      <c r="A38" s="419"/>
      <c r="B38" s="542"/>
      <c r="C38" s="414"/>
      <c r="E38" s="300" t="s">
        <v>510</v>
      </c>
      <c r="F38" s="547"/>
      <c r="G38" s="547"/>
      <c r="H38" s="547"/>
      <c r="I38" s="547"/>
      <c r="J38" s="547"/>
      <c r="K38" s="547"/>
      <c r="L38" s="547"/>
      <c r="M38" s="547"/>
      <c r="N38" s="547"/>
      <c r="O38" s="547"/>
      <c r="P38" s="547"/>
      <c r="Q38" s="547"/>
    </row>
    <row r="39" spans="1:17" s="445" customFormat="1" x14ac:dyDescent="0.3">
      <c r="A39" s="419"/>
      <c r="B39" s="540"/>
      <c r="C39" s="410"/>
      <c r="E39" s="301" t="s">
        <v>511</v>
      </c>
      <c r="F39" s="548">
        <f>SUM(F27:F38)</f>
        <v>0</v>
      </c>
      <c r="G39" s="548">
        <f t="shared" ref="G39:P39" si="0">SUM(G27:G38)</f>
        <v>0</v>
      </c>
      <c r="H39" s="548">
        <f t="shared" si="0"/>
        <v>0</v>
      </c>
      <c r="I39" s="548">
        <f t="shared" si="0"/>
        <v>0</v>
      </c>
      <c r="J39" s="548">
        <f t="shared" si="0"/>
        <v>0</v>
      </c>
      <c r="K39" s="548">
        <f t="shared" si="0"/>
        <v>0</v>
      </c>
      <c r="L39" s="548">
        <f t="shared" si="0"/>
        <v>0</v>
      </c>
      <c r="M39" s="548">
        <f t="shared" si="0"/>
        <v>0</v>
      </c>
      <c r="N39" s="548">
        <f t="shared" si="0"/>
        <v>0</v>
      </c>
      <c r="O39" s="548">
        <f t="shared" si="0"/>
        <v>0</v>
      </c>
      <c r="P39" s="548">
        <f t="shared" si="0"/>
        <v>0</v>
      </c>
      <c r="Q39" s="548">
        <f t="shared" ref="Q39" si="1">SUM(Q27:Q38)</f>
        <v>0</v>
      </c>
    </row>
    <row r="40" spans="1:17" s="445" customFormat="1" x14ac:dyDescent="0.3">
      <c r="A40" s="419"/>
      <c r="B40" s="542"/>
      <c r="C40" s="414"/>
    </row>
    <row r="41" spans="1:17" s="445" customFormat="1" x14ac:dyDescent="0.3">
      <c r="A41" s="419"/>
      <c r="B41" s="540"/>
      <c r="C41" s="410"/>
    </row>
    <row r="42" spans="1:17" s="445" customFormat="1" x14ac:dyDescent="0.3">
      <c r="A42" s="419"/>
      <c r="B42" s="540"/>
      <c r="C42" s="410"/>
    </row>
    <row r="43" spans="1:17" s="445" customFormat="1" x14ac:dyDescent="0.3">
      <c r="A43" s="419"/>
      <c r="B43" s="540"/>
      <c r="C43" s="410"/>
    </row>
    <row r="44" spans="1:17" s="445" customFormat="1" x14ac:dyDescent="0.3">
      <c r="A44" s="419"/>
      <c r="B44" s="540"/>
      <c r="C44" s="410"/>
    </row>
    <row r="45" spans="1:17" s="445" customFormat="1" x14ac:dyDescent="0.3">
      <c r="A45" s="419"/>
      <c r="B45" s="540"/>
      <c r="C45" s="410"/>
    </row>
    <row r="46" spans="1:17" s="445" customFormat="1" x14ac:dyDescent="0.3">
      <c r="A46" s="419"/>
      <c r="B46" s="540"/>
      <c r="C46" s="410"/>
    </row>
    <row r="47" spans="1:17" s="445" customFormat="1" x14ac:dyDescent="0.3">
      <c r="A47" s="421"/>
      <c r="B47" s="540"/>
      <c r="C47" s="410"/>
    </row>
    <row r="48" spans="1:17" s="445" customFormat="1" x14ac:dyDescent="0.3">
      <c r="A48" s="421"/>
      <c r="B48" s="540"/>
      <c r="C48" s="410"/>
    </row>
    <row r="49" spans="1:3" s="445" customFormat="1" x14ac:dyDescent="0.3">
      <c r="A49" s="421"/>
      <c r="B49" s="540"/>
      <c r="C49" s="410"/>
    </row>
    <row r="50" spans="1:3" s="445" customFormat="1" x14ac:dyDescent="0.3">
      <c r="A50" s="421"/>
      <c r="B50" s="540"/>
      <c r="C50" s="410"/>
    </row>
    <row r="51" spans="1:3" s="445" customFormat="1" x14ac:dyDescent="0.3">
      <c r="A51" s="421"/>
      <c r="B51" s="540"/>
      <c r="C51" s="410"/>
    </row>
    <row r="52" spans="1:3" s="445" customFormat="1" x14ac:dyDescent="0.3">
      <c r="A52" s="421"/>
      <c r="B52" s="540"/>
      <c r="C52" s="410"/>
    </row>
    <row r="53" spans="1:3" s="445" customFormat="1" x14ac:dyDescent="0.3">
      <c r="A53" s="419"/>
      <c r="B53" s="540"/>
      <c r="C53" s="410"/>
    </row>
    <row r="54" spans="1:3" s="445" customFormat="1" x14ac:dyDescent="0.3">
      <c r="A54" s="419"/>
      <c r="B54" s="540"/>
      <c r="C54" s="410"/>
    </row>
    <row r="55" spans="1:3" s="445" customFormat="1" x14ac:dyDescent="0.3">
      <c r="A55" s="419"/>
      <c r="B55" s="540"/>
      <c r="C55" s="410"/>
    </row>
    <row r="56" spans="1:3" s="445" customFormat="1" x14ac:dyDescent="0.3">
      <c r="A56" s="419"/>
      <c r="B56" s="540"/>
      <c r="C56" s="410"/>
    </row>
    <row r="57" spans="1:3" s="445" customFormat="1" x14ac:dyDescent="0.3">
      <c r="A57" s="419"/>
      <c r="B57" s="540"/>
      <c r="C57" s="410"/>
    </row>
    <row r="58" spans="1:3" s="445" customFormat="1" x14ac:dyDescent="0.3">
      <c r="A58" s="419"/>
      <c r="B58" s="540"/>
      <c r="C58" s="410"/>
    </row>
    <row r="59" spans="1:3" s="445" customFormat="1" x14ac:dyDescent="0.3">
      <c r="A59" s="419"/>
      <c r="B59" s="540"/>
      <c r="C59" s="410"/>
    </row>
    <row r="60" spans="1:3" s="445" customFormat="1" x14ac:dyDescent="0.3">
      <c r="A60" s="419"/>
      <c r="B60" s="540"/>
      <c r="C60" s="410"/>
    </row>
    <row r="61" spans="1:3" s="445" customFormat="1" x14ac:dyDescent="0.3">
      <c r="A61" s="419"/>
      <c r="B61" s="540"/>
      <c r="C61" s="410"/>
    </row>
    <row r="62" spans="1:3" s="445" customFormat="1" x14ac:dyDescent="0.3">
      <c r="A62" s="419"/>
      <c r="B62" s="540"/>
      <c r="C62" s="410"/>
    </row>
    <row r="63" spans="1:3" s="445" customFormat="1" x14ac:dyDescent="0.3">
      <c r="A63" s="419"/>
      <c r="B63" s="540"/>
      <c r="C63" s="410"/>
    </row>
    <row r="64" spans="1:3" s="445" customFormat="1" x14ac:dyDescent="0.3">
      <c r="A64" s="419"/>
      <c r="B64" s="540"/>
      <c r="C64" s="410"/>
    </row>
    <row r="65" spans="1:3" s="445" customFormat="1" x14ac:dyDescent="0.3">
      <c r="A65" s="419"/>
      <c r="B65" s="540"/>
      <c r="C65" s="410"/>
    </row>
    <row r="66" spans="1:3" s="445" customFormat="1" x14ac:dyDescent="0.3">
      <c r="A66" s="419"/>
      <c r="B66" s="540"/>
      <c r="C66" s="410"/>
    </row>
    <row r="67" spans="1:3" s="445" customFormat="1" x14ac:dyDescent="0.3">
      <c r="A67" s="419"/>
      <c r="B67" s="540"/>
      <c r="C67" s="410"/>
    </row>
    <row r="68" spans="1:3" s="445" customFormat="1" x14ac:dyDescent="0.3">
      <c r="A68" s="419"/>
      <c r="B68" s="540"/>
      <c r="C68" s="410"/>
    </row>
    <row r="69" spans="1:3" s="445" customFormat="1" x14ac:dyDescent="0.3">
      <c r="A69" s="419"/>
      <c r="B69" s="540"/>
      <c r="C69" s="410"/>
    </row>
    <row r="70" spans="1:3" s="445" customFormat="1" x14ac:dyDescent="0.3">
      <c r="A70" s="419"/>
      <c r="B70" s="540"/>
      <c r="C70" s="410"/>
    </row>
    <row r="71" spans="1:3" s="445" customFormat="1" x14ac:dyDescent="0.3">
      <c r="A71" s="419"/>
      <c r="B71" s="540"/>
      <c r="C71" s="410"/>
    </row>
    <row r="72" spans="1:3" s="445" customFormat="1" x14ac:dyDescent="0.3">
      <c r="A72" s="419"/>
      <c r="B72" s="540"/>
      <c r="C72" s="410"/>
    </row>
    <row r="73" spans="1:3" s="445" customFormat="1" x14ac:dyDescent="0.3">
      <c r="A73" s="419"/>
      <c r="B73" s="540"/>
      <c r="C73" s="410"/>
    </row>
    <row r="74" spans="1:3" s="445" customFormat="1" x14ac:dyDescent="0.3">
      <c r="A74" s="419"/>
      <c r="B74" s="540"/>
      <c r="C74" s="410"/>
    </row>
    <row r="75" spans="1:3" s="445" customFormat="1" x14ac:dyDescent="0.3">
      <c r="A75" s="419"/>
      <c r="B75" s="540"/>
      <c r="C75" s="410"/>
    </row>
    <row r="76" spans="1:3" s="445" customFormat="1" x14ac:dyDescent="0.3">
      <c r="A76" s="419"/>
      <c r="B76" s="540"/>
      <c r="C76" s="410"/>
    </row>
    <row r="77" spans="1:3" s="445" customFormat="1" x14ac:dyDescent="0.3">
      <c r="A77" s="419"/>
      <c r="B77" s="540"/>
      <c r="C77" s="410"/>
    </row>
    <row r="78" spans="1:3" s="445" customFormat="1" x14ac:dyDescent="0.3">
      <c r="A78" s="419"/>
      <c r="B78" s="540"/>
      <c r="C78" s="410"/>
    </row>
    <row r="79" spans="1:3" s="445" customFormat="1" x14ac:dyDescent="0.3">
      <c r="A79" s="419"/>
      <c r="B79" s="540"/>
      <c r="C79" s="410"/>
    </row>
    <row r="80" spans="1:3" s="445" customFormat="1" x14ac:dyDescent="0.3">
      <c r="A80" s="419"/>
      <c r="B80" s="540"/>
      <c r="C80" s="410"/>
    </row>
    <row r="81" spans="1:3" s="445" customFormat="1" x14ac:dyDescent="0.3">
      <c r="A81" s="419"/>
      <c r="B81" s="540"/>
      <c r="C81" s="410"/>
    </row>
    <row r="82" spans="1:3" s="445" customFormat="1" x14ac:dyDescent="0.3">
      <c r="A82" s="419"/>
      <c r="B82" s="540"/>
      <c r="C82" s="410"/>
    </row>
    <row r="83" spans="1:3" s="445" customFormat="1" x14ac:dyDescent="0.3">
      <c r="A83" s="419"/>
      <c r="B83" s="540"/>
      <c r="C83" s="410"/>
    </row>
    <row r="84" spans="1:3" s="445" customFormat="1" x14ac:dyDescent="0.3">
      <c r="A84" s="419"/>
      <c r="B84" s="540"/>
      <c r="C84" s="410"/>
    </row>
    <row r="85" spans="1:3" s="445" customFormat="1" x14ac:dyDescent="0.3">
      <c r="A85" s="419"/>
      <c r="B85" s="540"/>
      <c r="C85" s="410"/>
    </row>
    <row r="86" spans="1:3" s="445" customFormat="1" x14ac:dyDescent="0.3">
      <c r="A86" s="419"/>
      <c r="B86" s="540"/>
      <c r="C86" s="410"/>
    </row>
    <row r="87" spans="1:3" s="445" customFormat="1" x14ac:dyDescent="0.3">
      <c r="A87" s="419"/>
      <c r="B87" s="540"/>
      <c r="C87" s="410"/>
    </row>
    <row r="88" spans="1:3" s="445" customFormat="1" x14ac:dyDescent="0.3">
      <c r="A88" s="419"/>
      <c r="B88" s="540"/>
      <c r="C88" s="410"/>
    </row>
    <row r="89" spans="1:3" s="445" customFormat="1" x14ac:dyDescent="0.3">
      <c r="A89" s="419"/>
      <c r="B89" s="540"/>
      <c r="C89" s="410"/>
    </row>
    <row r="90" spans="1:3" s="445" customFormat="1" x14ac:dyDescent="0.3">
      <c r="A90" s="419"/>
      <c r="B90" s="540"/>
      <c r="C90" s="410"/>
    </row>
    <row r="91" spans="1:3" s="445" customFormat="1" x14ac:dyDescent="0.3">
      <c r="A91" s="419"/>
      <c r="B91" s="540"/>
      <c r="C91" s="410"/>
    </row>
    <row r="92" spans="1:3" s="445" customFormat="1" x14ac:dyDescent="0.3">
      <c r="A92" s="419"/>
      <c r="B92" s="540"/>
      <c r="C92" s="410"/>
    </row>
    <row r="93" spans="1:3" s="445" customFormat="1" x14ac:dyDescent="0.3">
      <c r="A93" s="419"/>
      <c r="B93" s="540"/>
      <c r="C93" s="410"/>
    </row>
    <row r="94" spans="1:3" s="445" customFormat="1" x14ac:dyDescent="0.3">
      <c r="A94" s="419"/>
      <c r="B94" s="540"/>
      <c r="C94" s="410"/>
    </row>
    <row r="95" spans="1:3" s="445" customFormat="1" x14ac:dyDescent="0.3">
      <c r="A95" s="419"/>
      <c r="B95" s="540"/>
      <c r="C95" s="410"/>
    </row>
    <row r="96" spans="1:3" s="445" customFormat="1" x14ac:dyDescent="0.3">
      <c r="A96" s="419"/>
      <c r="B96" s="540"/>
      <c r="C96" s="410"/>
    </row>
    <row r="97" spans="1:3" s="445" customFormat="1" x14ac:dyDescent="0.3">
      <c r="A97" s="419"/>
      <c r="B97" s="540"/>
      <c r="C97" s="410"/>
    </row>
    <row r="98" spans="1:3" s="445" customFormat="1" x14ac:dyDescent="0.3">
      <c r="A98" s="419"/>
      <c r="B98" s="540"/>
      <c r="C98" s="410"/>
    </row>
    <row r="99" spans="1:3" s="445" customFormat="1" x14ac:dyDescent="0.3">
      <c r="A99" s="419"/>
      <c r="B99" s="540"/>
      <c r="C99" s="410"/>
    </row>
    <row r="100" spans="1:3" s="445" customFormat="1" x14ac:dyDescent="0.3">
      <c r="A100" s="419"/>
      <c r="B100" s="540"/>
      <c r="C100" s="410"/>
    </row>
    <row r="101" spans="1:3" s="445" customFormat="1" x14ac:dyDescent="0.3">
      <c r="A101" s="419"/>
      <c r="B101" s="540"/>
      <c r="C101" s="410"/>
    </row>
    <row r="102" spans="1:3" s="445" customFormat="1" x14ac:dyDescent="0.3">
      <c r="A102" s="419"/>
      <c r="B102" s="540"/>
      <c r="C102" s="410"/>
    </row>
    <row r="103" spans="1:3" s="445" customFormat="1" x14ac:dyDescent="0.3">
      <c r="A103" s="419"/>
      <c r="B103" s="540"/>
      <c r="C103" s="410"/>
    </row>
    <row r="104" spans="1:3" s="445" customFormat="1" x14ac:dyDescent="0.3">
      <c r="A104" s="419"/>
      <c r="B104" s="540"/>
      <c r="C104" s="410"/>
    </row>
    <row r="105" spans="1:3" s="445" customFormat="1" x14ac:dyDescent="0.3">
      <c r="A105" s="419"/>
      <c r="B105" s="540"/>
      <c r="C105" s="410"/>
    </row>
    <row r="106" spans="1:3" s="445" customFormat="1" x14ac:dyDescent="0.3">
      <c r="A106" s="419"/>
      <c r="B106" s="540"/>
      <c r="C106" s="410"/>
    </row>
    <row r="107" spans="1:3" s="445" customFormat="1" x14ac:dyDescent="0.3">
      <c r="A107" s="419"/>
      <c r="B107" s="540"/>
      <c r="C107" s="410"/>
    </row>
    <row r="108" spans="1:3" s="445" customFormat="1" x14ac:dyDescent="0.3">
      <c r="A108" s="419"/>
      <c r="B108" s="540"/>
      <c r="C108" s="410"/>
    </row>
    <row r="109" spans="1:3" s="445" customFormat="1" x14ac:dyDescent="0.3">
      <c r="A109" s="419"/>
      <c r="B109" s="540"/>
      <c r="C109" s="410"/>
    </row>
    <row r="110" spans="1:3" s="445" customFormat="1" x14ac:dyDescent="0.3">
      <c r="A110" s="419"/>
      <c r="B110" s="540"/>
      <c r="C110" s="410"/>
    </row>
    <row r="111" spans="1:3" s="445" customFormat="1" x14ac:dyDescent="0.3">
      <c r="A111" s="419"/>
      <c r="B111" s="540"/>
      <c r="C111" s="410"/>
    </row>
    <row r="112" spans="1:3" s="445" customFormat="1" x14ac:dyDescent="0.3">
      <c r="A112" s="419"/>
      <c r="B112" s="540"/>
      <c r="C112" s="410"/>
    </row>
    <row r="113" spans="1:3" s="445" customFormat="1" x14ac:dyDescent="0.3">
      <c r="A113" s="419"/>
      <c r="B113" s="540"/>
      <c r="C113" s="410"/>
    </row>
    <row r="114" spans="1:3" s="445" customFormat="1" x14ac:dyDescent="0.3">
      <c r="A114" s="419"/>
      <c r="B114" s="540"/>
      <c r="C114" s="410"/>
    </row>
    <row r="115" spans="1:3" s="445" customFormat="1" x14ac:dyDescent="0.3">
      <c r="A115" s="419"/>
      <c r="B115" s="540"/>
      <c r="C115" s="410"/>
    </row>
    <row r="116" spans="1:3" s="445" customFormat="1" x14ac:dyDescent="0.3">
      <c r="A116" s="419"/>
      <c r="B116" s="540"/>
      <c r="C116" s="410"/>
    </row>
    <row r="117" spans="1:3" s="445" customFormat="1" x14ac:dyDescent="0.3">
      <c r="A117" s="419"/>
      <c r="B117" s="540"/>
      <c r="C117" s="410"/>
    </row>
    <row r="118" spans="1:3" s="445" customFormat="1" x14ac:dyDescent="0.3">
      <c r="A118" s="419"/>
      <c r="B118" s="540"/>
      <c r="C118" s="410"/>
    </row>
    <row r="119" spans="1:3" s="445" customFormat="1" x14ac:dyDescent="0.3">
      <c r="A119" s="419"/>
      <c r="B119" s="540"/>
      <c r="C119" s="410"/>
    </row>
    <row r="120" spans="1:3" s="445" customFormat="1" x14ac:dyDescent="0.3">
      <c r="A120" s="419"/>
      <c r="B120" s="540"/>
      <c r="C120" s="410"/>
    </row>
    <row r="121" spans="1:3" s="445" customFormat="1" x14ac:dyDescent="0.3">
      <c r="A121" s="419"/>
      <c r="B121" s="540"/>
      <c r="C121" s="410"/>
    </row>
    <row r="122" spans="1:3" s="445" customFormat="1" x14ac:dyDescent="0.3">
      <c r="A122" s="419"/>
      <c r="B122" s="540"/>
      <c r="C122" s="410"/>
    </row>
    <row r="123" spans="1:3" s="445" customFormat="1" x14ac:dyDescent="0.3">
      <c r="A123" s="419"/>
      <c r="B123" s="540"/>
      <c r="C123" s="410"/>
    </row>
    <row r="124" spans="1:3" s="445" customFormat="1" x14ac:dyDescent="0.3">
      <c r="A124" s="419"/>
      <c r="B124" s="540"/>
      <c r="C124" s="410"/>
    </row>
    <row r="125" spans="1:3" s="445" customFormat="1" x14ac:dyDescent="0.3">
      <c r="A125" s="419"/>
      <c r="B125" s="540"/>
      <c r="C125" s="410"/>
    </row>
    <row r="126" spans="1:3" s="445" customFormat="1" x14ac:dyDescent="0.3">
      <c r="A126" s="419"/>
      <c r="B126" s="540"/>
      <c r="C126" s="410"/>
    </row>
    <row r="127" spans="1:3" s="445" customFormat="1" x14ac:dyDescent="0.3">
      <c r="A127" s="419"/>
      <c r="B127" s="540"/>
      <c r="C127" s="410"/>
    </row>
    <row r="128" spans="1:3" s="445" customFormat="1" x14ac:dyDescent="0.3">
      <c r="A128" s="419"/>
      <c r="B128" s="540"/>
      <c r="C128" s="410"/>
    </row>
    <row r="129" spans="1:3" s="445" customFormat="1" x14ac:dyDescent="0.3">
      <c r="A129" s="419"/>
      <c r="B129" s="540"/>
      <c r="C129" s="410"/>
    </row>
    <row r="130" spans="1:3" s="445" customFormat="1" x14ac:dyDescent="0.3">
      <c r="A130" s="419"/>
      <c r="B130" s="540"/>
      <c r="C130" s="410"/>
    </row>
    <row r="131" spans="1:3" s="445" customFormat="1" x14ac:dyDescent="0.3">
      <c r="A131" s="419"/>
      <c r="B131" s="540"/>
      <c r="C131" s="410"/>
    </row>
    <row r="132" spans="1:3" s="445" customFormat="1" x14ac:dyDescent="0.3">
      <c r="A132" s="419"/>
      <c r="B132" s="540"/>
      <c r="C132" s="410"/>
    </row>
    <row r="133" spans="1:3" s="445" customFormat="1" x14ac:dyDescent="0.3">
      <c r="A133" s="419"/>
      <c r="B133" s="540"/>
      <c r="C133" s="410"/>
    </row>
    <row r="134" spans="1:3" s="445" customFormat="1" x14ac:dyDescent="0.3">
      <c r="A134" s="419"/>
      <c r="B134" s="540"/>
      <c r="C134" s="410"/>
    </row>
    <row r="135" spans="1:3" s="445" customFormat="1" x14ac:dyDescent="0.3">
      <c r="A135" s="419"/>
      <c r="B135" s="540"/>
      <c r="C135" s="410"/>
    </row>
    <row r="136" spans="1:3" s="445" customFormat="1" x14ac:dyDescent="0.3">
      <c r="A136" s="419"/>
      <c r="B136" s="540"/>
      <c r="C136" s="410"/>
    </row>
    <row r="137" spans="1:3" s="445" customFormat="1" x14ac:dyDescent="0.3">
      <c r="A137" s="419"/>
      <c r="B137" s="540"/>
      <c r="C137" s="410"/>
    </row>
    <row r="138" spans="1:3" s="445" customFormat="1" x14ac:dyDescent="0.3">
      <c r="A138" s="419"/>
      <c r="B138" s="540"/>
      <c r="C138" s="410"/>
    </row>
    <row r="139" spans="1:3" s="445" customFormat="1" x14ac:dyDescent="0.3">
      <c r="A139" s="419"/>
      <c r="B139" s="540"/>
      <c r="C139" s="410"/>
    </row>
    <row r="140" spans="1:3" s="445" customFormat="1" x14ac:dyDescent="0.3">
      <c r="A140" s="419"/>
      <c r="B140" s="540"/>
      <c r="C140" s="410"/>
    </row>
    <row r="141" spans="1:3" s="445" customFormat="1" x14ac:dyDescent="0.3">
      <c r="A141" s="419"/>
      <c r="B141" s="540"/>
      <c r="C141" s="410"/>
    </row>
    <row r="142" spans="1:3" s="445" customFormat="1" x14ac:dyDescent="0.3">
      <c r="A142" s="419"/>
      <c r="B142" s="540"/>
      <c r="C142" s="410"/>
    </row>
    <row r="143" spans="1:3" s="445" customFormat="1" x14ac:dyDescent="0.3">
      <c r="A143" s="419"/>
      <c r="B143" s="540"/>
      <c r="C143" s="410"/>
    </row>
    <row r="144" spans="1:3" s="445" customFormat="1" x14ac:dyDescent="0.3">
      <c r="A144" s="419"/>
      <c r="B144" s="540"/>
      <c r="C144" s="410"/>
    </row>
    <row r="145" spans="1:3" s="445" customFormat="1" x14ac:dyDescent="0.3">
      <c r="A145" s="419"/>
      <c r="B145" s="540"/>
      <c r="C145" s="410"/>
    </row>
    <row r="146" spans="1:3" s="445" customFormat="1" x14ac:dyDescent="0.3">
      <c r="A146" s="419"/>
      <c r="B146" s="540"/>
      <c r="C146" s="410"/>
    </row>
    <row r="147" spans="1:3" s="445" customFormat="1" x14ac:dyDescent="0.3">
      <c r="A147" s="419"/>
      <c r="B147" s="540"/>
      <c r="C147" s="410"/>
    </row>
    <row r="148" spans="1:3" s="445" customFormat="1" x14ac:dyDescent="0.3">
      <c r="A148" s="419"/>
      <c r="B148" s="540"/>
      <c r="C148" s="410"/>
    </row>
    <row r="149" spans="1:3" s="445" customFormat="1" x14ac:dyDescent="0.3">
      <c r="A149" s="419"/>
      <c r="B149" s="540"/>
      <c r="C149" s="410"/>
    </row>
    <row r="150" spans="1:3" s="445" customFormat="1" x14ac:dyDescent="0.3">
      <c r="A150" s="419"/>
      <c r="B150" s="540"/>
      <c r="C150" s="410"/>
    </row>
    <row r="151" spans="1:3" s="445" customFormat="1" x14ac:dyDescent="0.3">
      <c r="A151" s="419"/>
      <c r="B151" s="540"/>
      <c r="C151" s="410"/>
    </row>
    <row r="152" spans="1:3" s="445" customFormat="1" x14ac:dyDescent="0.3">
      <c r="A152" s="419"/>
      <c r="B152" s="540"/>
      <c r="C152" s="410"/>
    </row>
    <row r="153" spans="1:3" s="445" customFormat="1" x14ac:dyDescent="0.3">
      <c r="A153" s="419"/>
      <c r="B153" s="540"/>
      <c r="C153" s="410"/>
    </row>
    <row r="154" spans="1:3" s="445" customFormat="1" x14ac:dyDescent="0.3">
      <c r="A154" s="419"/>
      <c r="B154" s="540"/>
      <c r="C154" s="410"/>
    </row>
    <row r="155" spans="1:3" s="445" customFormat="1" x14ac:dyDescent="0.3">
      <c r="A155" s="419"/>
      <c r="B155" s="540"/>
      <c r="C155" s="410"/>
    </row>
    <row r="156" spans="1:3" s="445" customFormat="1" x14ac:dyDescent="0.3">
      <c r="A156" s="419"/>
      <c r="B156" s="540"/>
      <c r="C156" s="410"/>
    </row>
    <row r="157" spans="1:3" s="445" customFormat="1" x14ac:dyDescent="0.3">
      <c r="A157" s="419"/>
      <c r="B157" s="540"/>
      <c r="C157" s="410"/>
    </row>
    <row r="158" spans="1:3" s="445" customFormat="1" x14ac:dyDescent="0.3">
      <c r="A158" s="419"/>
      <c r="B158" s="540"/>
      <c r="C158" s="410"/>
    </row>
    <row r="159" spans="1:3" s="445" customFormat="1" x14ac:dyDescent="0.3">
      <c r="A159" s="419"/>
      <c r="B159" s="540"/>
      <c r="C159" s="410"/>
    </row>
    <row r="160" spans="1:3" s="445" customFormat="1" x14ac:dyDescent="0.3">
      <c r="A160" s="419"/>
      <c r="B160" s="540"/>
      <c r="C160" s="410"/>
    </row>
    <row r="161" spans="1:3" s="445" customFormat="1" x14ac:dyDescent="0.3">
      <c r="A161" s="419"/>
      <c r="B161" s="540"/>
      <c r="C161" s="410"/>
    </row>
    <row r="162" spans="1:3" s="445" customFormat="1" x14ac:dyDescent="0.3">
      <c r="A162" s="419"/>
      <c r="B162" s="540"/>
      <c r="C162" s="410"/>
    </row>
    <row r="163" spans="1:3" s="445" customFormat="1" x14ac:dyDescent="0.3">
      <c r="A163" s="419"/>
      <c r="B163" s="540"/>
      <c r="C163" s="410"/>
    </row>
    <row r="164" spans="1:3" s="445" customFormat="1" x14ac:dyDescent="0.3">
      <c r="A164" s="419"/>
      <c r="B164" s="540"/>
      <c r="C164" s="410"/>
    </row>
    <row r="165" spans="1:3" s="445" customFormat="1" x14ac:dyDescent="0.3">
      <c r="A165" s="419"/>
      <c r="B165" s="540"/>
      <c r="C165" s="410"/>
    </row>
    <row r="166" spans="1:3" s="445" customFormat="1" x14ac:dyDescent="0.3">
      <c r="A166" s="419"/>
      <c r="B166" s="540"/>
      <c r="C166" s="410"/>
    </row>
    <row r="167" spans="1:3" s="445" customFormat="1" x14ac:dyDescent="0.3">
      <c r="A167" s="419"/>
      <c r="B167" s="540"/>
      <c r="C167" s="410"/>
    </row>
    <row r="168" spans="1:3" s="445" customFormat="1" x14ac:dyDescent="0.3">
      <c r="A168" s="419"/>
      <c r="B168" s="540"/>
      <c r="C168" s="410"/>
    </row>
    <row r="169" spans="1:3" s="445" customFormat="1" x14ac:dyDescent="0.3">
      <c r="A169" s="419"/>
      <c r="B169" s="540"/>
      <c r="C169" s="410"/>
    </row>
    <row r="170" spans="1:3" s="445" customFormat="1" x14ac:dyDescent="0.3">
      <c r="A170" s="419"/>
      <c r="B170" s="540"/>
      <c r="C170" s="410"/>
    </row>
    <row r="171" spans="1:3" s="445" customFormat="1" x14ac:dyDescent="0.3">
      <c r="A171" s="419"/>
      <c r="B171" s="540"/>
      <c r="C171" s="410"/>
    </row>
    <row r="172" spans="1:3" s="445" customFormat="1" x14ac:dyDescent="0.3">
      <c r="A172" s="419"/>
      <c r="B172" s="540"/>
      <c r="C172" s="410"/>
    </row>
    <row r="173" spans="1:3" s="445" customFormat="1" x14ac:dyDescent="0.3">
      <c r="A173" s="419"/>
      <c r="B173" s="540"/>
      <c r="C173" s="410"/>
    </row>
    <row r="174" spans="1:3" s="445" customFormat="1" x14ac:dyDescent="0.3">
      <c r="A174" s="419"/>
      <c r="B174" s="540"/>
      <c r="C174" s="410"/>
    </row>
    <row r="175" spans="1:3" s="445" customFormat="1" x14ac:dyDescent="0.3">
      <c r="A175" s="419"/>
      <c r="B175" s="540"/>
      <c r="C175" s="410"/>
    </row>
    <row r="176" spans="1:3" s="445" customFormat="1" x14ac:dyDescent="0.3">
      <c r="A176" s="419"/>
      <c r="B176" s="540"/>
      <c r="C176" s="410"/>
    </row>
    <row r="177" spans="1:3" s="445" customFormat="1" x14ac:dyDescent="0.3">
      <c r="A177" s="419"/>
      <c r="B177" s="540"/>
      <c r="C177" s="410"/>
    </row>
    <row r="178" spans="1:3" s="445" customFormat="1" x14ac:dyDescent="0.3">
      <c r="A178" s="419"/>
      <c r="B178" s="540"/>
      <c r="C178" s="410"/>
    </row>
    <row r="179" spans="1:3" s="445" customFormat="1" x14ac:dyDescent="0.3">
      <c r="A179" s="419"/>
      <c r="B179" s="540"/>
      <c r="C179" s="410"/>
    </row>
    <row r="180" spans="1:3" s="445" customFormat="1" x14ac:dyDescent="0.3">
      <c r="A180" s="419"/>
      <c r="B180" s="540"/>
      <c r="C180" s="410"/>
    </row>
    <row r="181" spans="1:3" s="445" customFormat="1" x14ac:dyDescent="0.3">
      <c r="A181" s="419"/>
      <c r="B181" s="540"/>
      <c r="C181" s="410"/>
    </row>
    <row r="182" spans="1:3" s="445" customFormat="1" x14ac:dyDescent="0.3">
      <c r="A182" s="419"/>
      <c r="B182" s="540"/>
      <c r="C182" s="410"/>
    </row>
    <row r="183" spans="1:3" s="445" customFormat="1" x14ac:dyDescent="0.3">
      <c r="A183" s="419"/>
      <c r="B183" s="540"/>
      <c r="C183" s="410"/>
    </row>
    <row r="184" spans="1:3" s="445" customFormat="1" x14ac:dyDescent="0.3">
      <c r="A184" s="419"/>
      <c r="B184" s="540"/>
      <c r="C184" s="410"/>
    </row>
    <row r="185" spans="1:3" s="445" customFormat="1" x14ac:dyDescent="0.3">
      <c r="A185" s="419"/>
      <c r="B185" s="540"/>
      <c r="C185" s="410"/>
    </row>
    <row r="186" spans="1:3" s="445" customFormat="1" x14ac:dyDescent="0.3">
      <c r="A186" s="419"/>
      <c r="B186" s="540"/>
      <c r="C186" s="410"/>
    </row>
    <row r="187" spans="1:3" s="445" customFormat="1" x14ac:dyDescent="0.3">
      <c r="A187" s="419"/>
      <c r="B187" s="540"/>
      <c r="C187" s="410"/>
    </row>
    <row r="188" spans="1:3" s="445" customFormat="1" x14ac:dyDescent="0.3">
      <c r="A188" s="419"/>
      <c r="B188" s="540"/>
      <c r="C188" s="410"/>
    </row>
    <row r="189" spans="1:3" s="445" customFormat="1" x14ac:dyDescent="0.3">
      <c r="A189" s="419"/>
      <c r="B189" s="540"/>
      <c r="C189" s="410"/>
    </row>
    <row r="190" spans="1:3" s="445" customFormat="1" x14ac:dyDescent="0.3">
      <c r="A190" s="419"/>
      <c r="B190" s="540"/>
      <c r="C190" s="410"/>
    </row>
    <row r="191" spans="1:3" s="445" customFormat="1" x14ac:dyDescent="0.3">
      <c r="A191" s="419"/>
      <c r="B191" s="540"/>
      <c r="C191" s="410"/>
    </row>
    <row r="192" spans="1:3" s="445" customFormat="1" x14ac:dyDescent="0.3">
      <c r="A192" s="419"/>
      <c r="B192" s="540"/>
      <c r="C192" s="410"/>
    </row>
    <row r="193" spans="1:3" s="445" customFormat="1" x14ac:dyDescent="0.3">
      <c r="A193" s="419"/>
      <c r="B193" s="540"/>
      <c r="C193" s="410"/>
    </row>
    <row r="194" spans="1:3" s="445" customFormat="1" x14ac:dyDescent="0.3">
      <c r="A194" s="419"/>
      <c r="B194" s="540"/>
      <c r="C194" s="410"/>
    </row>
    <row r="195" spans="1:3" s="445" customFormat="1" x14ac:dyDescent="0.3">
      <c r="A195" s="419"/>
      <c r="B195" s="540"/>
      <c r="C195" s="410"/>
    </row>
    <row r="196" spans="1:3" s="445" customFormat="1" x14ac:dyDescent="0.3">
      <c r="A196" s="419"/>
      <c r="B196" s="540"/>
      <c r="C196" s="410"/>
    </row>
    <row r="197" spans="1:3" s="445" customFormat="1" x14ac:dyDescent="0.3">
      <c r="A197" s="419"/>
      <c r="B197" s="540"/>
      <c r="C197" s="410"/>
    </row>
    <row r="198" spans="1:3" s="445" customFormat="1" x14ac:dyDescent="0.3">
      <c r="A198" s="419"/>
      <c r="B198" s="540"/>
      <c r="C198" s="410"/>
    </row>
    <row r="199" spans="1:3" s="445" customFormat="1" x14ac:dyDescent="0.3">
      <c r="A199" s="419"/>
      <c r="B199" s="540"/>
      <c r="C199" s="410"/>
    </row>
    <row r="200" spans="1:3" s="445" customFormat="1" x14ac:dyDescent="0.3">
      <c r="A200" s="419"/>
      <c r="B200" s="540"/>
      <c r="C200" s="410"/>
    </row>
    <row r="201" spans="1:3" s="445" customFormat="1" x14ac:dyDescent="0.3">
      <c r="A201" s="419"/>
      <c r="B201" s="540"/>
      <c r="C201" s="410"/>
    </row>
    <row r="202" spans="1:3" s="445" customFormat="1" x14ac:dyDescent="0.3">
      <c r="A202" s="419"/>
      <c r="B202" s="540"/>
      <c r="C202" s="410"/>
    </row>
    <row r="203" spans="1:3" s="445" customFormat="1" x14ac:dyDescent="0.3">
      <c r="A203" s="419"/>
      <c r="B203" s="540"/>
      <c r="C203" s="410"/>
    </row>
    <row r="204" spans="1:3" s="445" customFormat="1" x14ac:dyDescent="0.3">
      <c r="A204" s="419"/>
      <c r="B204" s="540"/>
      <c r="C204" s="410"/>
    </row>
    <row r="205" spans="1:3" s="445" customFormat="1" x14ac:dyDescent="0.3">
      <c r="A205" s="419"/>
      <c r="B205" s="540"/>
      <c r="C205" s="410"/>
    </row>
    <row r="206" spans="1:3" s="445" customFormat="1" x14ac:dyDescent="0.3">
      <c r="A206" s="419"/>
      <c r="B206" s="540"/>
      <c r="C206" s="410"/>
    </row>
    <row r="207" spans="1:3" s="445" customFormat="1" x14ac:dyDescent="0.3">
      <c r="A207" s="419"/>
      <c r="B207" s="540"/>
      <c r="C207" s="410"/>
    </row>
    <row r="208" spans="1:3" s="445" customFormat="1" x14ac:dyDescent="0.3">
      <c r="A208" s="419"/>
      <c r="B208" s="540"/>
      <c r="C208" s="410"/>
    </row>
    <row r="209" spans="1:3" s="445" customFormat="1" x14ac:dyDescent="0.3">
      <c r="A209" s="419"/>
      <c r="B209" s="540"/>
      <c r="C209" s="410"/>
    </row>
    <row r="210" spans="1:3" s="445" customFormat="1" x14ac:dyDescent="0.3">
      <c r="A210" s="419"/>
      <c r="B210" s="540"/>
      <c r="C210" s="410"/>
    </row>
    <row r="211" spans="1:3" s="445" customFormat="1" x14ac:dyDescent="0.3">
      <c r="A211" s="419"/>
      <c r="B211" s="540"/>
      <c r="C211" s="410"/>
    </row>
    <row r="212" spans="1:3" s="445" customFormat="1" x14ac:dyDescent="0.3">
      <c r="A212" s="419"/>
      <c r="B212" s="540"/>
      <c r="C212" s="410"/>
    </row>
    <row r="213" spans="1:3" s="445" customFormat="1" x14ac:dyDescent="0.3">
      <c r="A213" s="419"/>
      <c r="B213" s="540"/>
      <c r="C213" s="410"/>
    </row>
    <row r="214" spans="1:3" s="445" customFormat="1" x14ac:dyDescent="0.3">
      <c r="A214" s="419"/>
      <c r="B214" s="540"/>
      <c r="C214" s="410"/>
    </row>
    <row r="215" spans="1:3" s="445" customFormat="1" x14ac:dyDescent="0.3">
      <c r="A215" s="419"/>
      <c r="B215" s="540"/>
      <c r="C215" s="410"/>
    </row>
    <row r="216" spans="1:3" s="445" customFormat="1" x14ac:dyDescent="0.3">
      <c r="A216" s="419"/>
      <c r="B216" s="540"/>
      <c r="C216" s="410"/>
    </row>
    <row r="217" spans="1:3" s="445" customFormat="1" x14ac:dyDescent="0.3">
      <c r="A217" s="419"/>
      <c r="B217" s="540"/>
      <c r="C217" s="410"/>
    </row>
    <row r="218" spans="1:3" s="445" customFormat="1" x14ac:dyDescent="0.3">
      <c r="A218" s="419"/>
      <c r="B218" s="540"/>
      <c r="C218" s="410"/>
    </row>
    <row r="219" spans="1:3" s="445" customFormat="1" x14ac:dyDescent="0.3">
      <c r="A219" s="419"/>
      <c r="B219" s="540"/>
      <c r="C219" s="410"/>
    </row>
    <row r="220" spans="1:3" s="445" customFormat="1" x14ac:dyDescent="0.3">
      <c r="A220" s="419"/>
      <c r="B220" s="540"/>
      <c r="C220" s="410"/>
    </row>
    <row r="221" spans="1:3" s="445" customFormat="1" x14ac:dyDescent="0.3">
      <c r="A221" s="419"/>
      <c r="B221" s="540"/>
      <c r="C221" s="410"/>
    </row>
    <row r="222" spans="1:3" s="445" customFormat="1" x14ac:dyDescent="0.3">
      <c r="A222" s="419"/>
      <c r="B222" s="540"/>
      <c r="C222" s="410"/>
    </row>
    <row r="223" spans="1:3" s="445" customFormat="1" x14ac:dyDescent="0.3">
      <c r="A223" s="419"/>
      <c r="B223" s="540"/>
      <c r="C223" s="410"/>
    </row>
    <row r="224" spans="1:3" s="445" customFormat="1" x14ac:dyDescent="0.3">
      <c r="A224" s="419"/>
      <c r="B224" s="540"/>
      <c r="C224" s="410"/>
    </row>
    <row r="225" spans="1:3" s="445" customFormat="1" x14ac:dyDescent="0.3">
      <c r="A225" s="419"/>
      <c r="B225" s="540"/>
      <c r="C225" s="410"/>
    </row>
    <row r="226" spans="1:3" s="445" customFormat="1" x14ac:dyDescent="0.3">
      <c r="A226" s="419"/>
      <c r="B226" s="540"/>
      <c r="C226" s="410"/>
    </row>
    <row r="227" spans="1:3" s="445" customFormat="1" x14ac:dyDescent="0.3">
      <c r="A227" s="419"/>
      <c r="B227" s="540"/>
      <c r="C227" s="410"/>
    </row>
    <row r="228" spans="1:3" s="445" customFormat="1" x14ac:dyDescent="0.3">
      <c r="A228" s="419"/>
      <c r="B228" s="540"/>
      <c r="C228" s="410"/>
    </row>
    <row r="229" spans="1:3" s="445" customFormat="1" x14ac:dyDescent="0.3">
      <c r="A229" s="419"/>
      <c r="B229" s="540"/>
      <c r="C229" s="410"/>
    </row>
    <row r="230" spans="1:3" s="445" customFormat="1" x14ac:dyDescent="0.3">
      <c r="A230" s="419"/>
      <c r="B230" s="540"/>
      <c r="C230" s="410"/>
    </row>
    <row r="231" spans="1:3" s="445" customFormat="1" x14ac:dyDescent="0.3">
      <c r="A231" s="419"/>
      <c r="B231" s="540"/>
      <c r="C231" s="410"/>
    </row>
    <row r="232" spans="1:3" s="445" customFormat="1" x14ac:dyDescent="0.3">
      <c r="A232" s="419"/>
      <c r="B232" s="540"/>
      <c r="C232" s="410"/>
    </row>
    <row r="233" spans="1:3" s="445" customFormat="1" x14ac:dyDescent="0.3">
      <c r="A233" s="419"/>
      <c r="B233" s="540"/>
      <c r="C233" s="410"/>
    </row>
    <row r="234" spans="1:3" s="445" customFormat="1" x14ac:dyDescent="0.3">
      <c r="A234" s="419"/>
      <c r="B234" s="540"/>
      <c r="C234" s="410"/>
    </row>
    <row r="235" spans="1:3" s="445" customFormat="1" x14ac:dyDescent="0.3">
      <c r="A235" s="419"/>
      <c r="B235" s="540"/>
      <c r="C235" s="410"/>
    </row>
    <row r="236" spans="1:3" s="445" customFormat="1" x14ac:dyDescent="0.3">
      <c r="A236" s="419"/>
      <c r="B236" s="540"/>
      <c r="C236" s="410"/>
    </row>
    <row r="237" spans="1:3" s="445" customFormat="1" x14ac:dyDescent="0.3">
      <c r="A237" s="419"/>
      <c r="B237" s="540"/>
      <c r="C237" s="410"/>
    </row>
    <row r="238" spans="1:3" s="445" customFormat="1" x14ac:dyDescent="0.3">
      <c r="A238" s="419"/>
      <c r="B238" s="540"/>
      <c r="C238" s="410"/>
    </row>
    <row r="239" spans="1:3" s="445" customFormat="1" x14ac:dyDescent="0.3">
      <c r="A239" s="419"/>
      <c r="B239" s="540"/>
      <c r="C239" s="410"/>
    </row>
    <row r="240" spans="1:3" s="445" customFormat="1" x14ac:dyDescent="0.3">
      <c r="A240" s="419"/>
      <c r="B240" s="540"/>
      <c r="C240" s="410"/>
    </row>
    <row r="241" spans="1:3" s="445" customFormat="1" x14ac:dyDescent="0.3">
      <c r="A241" s="419"/>
      <c r="B241" s="540"/>
      <c r="C241" s="410"/>
    </row>
    <row r="242" spans="1:3" s="445" customFormat="1" x14ac:dyDescent="0.3">
      <c r="A242" s="419"/>
      <c r="B242" s="540"/>
      <c r="C242" s="410"/>
    </row>
    <row r="243" spans="1:3" s="445" customFormat="1" x14ac:dyDescent="0.3">
      <c r="A243" s="419"/>
      <c r="B243" s="540"/>
      <c r="C243" s="410"/>
    </row>
    <row r="244" spans="1:3" s="445" customFormat="1" x14ac:dyDescent="0.3">
      <c r="A244" s="419"/>
      <c r="B244" s="540"/>
      <c r="C244" s="410"/>
    </row>
    <row r="245" spans="1:3" s="445" customFormat="1" x14ac:dyDescent="0.3">
      <c r="A245" s="419"/>
      <c r="B245" s="540"/>
      <c r="C245" s="410"/>
    </row>
    <row r="246" spans="1:3" s="445" customFormat="1" x14ac:dyDescent="0.3">
      <c r="A246" s="419"/>
      <c r="B246" s="540"/>
      <c r="C246" s="410"/>
    </row>
    <row r="247" spans="1:3" s="445" customFormat="1" x14ac:dyDescent="0.3">
      <c r="A247" s="419"/>
      <c r="B247" s="540"/>
      <c r="C247" s="410"/>
    </row>
    <row r="248" spans="1:3" s="445" customFormat="1" x14ac:dyDescent="0.3">
      <c r="A248" s="419"/>
      <c r="B248" s="540"/>
      <c r="C248" s="410"/>
    </row>
    <row r="249" spans="1:3" s="445" customFormat="1" x14ac:dyDescent="0.3">
      <c r="A249" s="419"/>
      <c r="B249" s="540"/>
      <c r="C249" s="410"/>
    </row>
    <row r="250" spans="1:3" s="445" customFormat="1" x14ac:dyDescent="0.3">
      <c r="A250" s="419"/>
      <c r="B250" s="540"/>
      <c r="C250" s="410"/>
    </row>
    <row r="251" spans="1:3" s="445" customFormat="1" x14ac:dyDescent="0.3">
      <c r="A251" s="419"/>
      <c r="B251" s="540"/>
      <c r="C251" s="410"/>
    </row>
    <row r="252" spans="1:3" s="445" customFormat="1" x14ac:dyDescent="0.3">
      <c r="A252" s="419"/>
      <c r="B252" s="540"/>
      <c r="C252" s="410"/>
    </row>
    <row r="253" spans="1:3" s="445" customFormat="1" x14ac:dyDescent="0.3">
      <c r="A253" s="419"/>
      <c r="B253" s="540"/>
      <c r="C253" s="410"/>
    </row>
    <row r="254" spans="1:3" s="445" customFormat="1" x14ac:dyDescent="0.3">
      <c r="A254" s="419"/>
      <c r="B254" s="540"/>
      <c r="C254" s="410"/>
    </row>
    <row r="255" spans="1:3" s="445" customFormat="1" x14ac:dyDescent="0.3">
      <c r="A255" s="419"/>
      <c r="B255" s="540"/>
      <c r="C255" s="410"/>
    </row>
    <row r="256" spans="1:3" s="445" customFormat="1" x14ac:dyDescent="0.3">
      <c r="A256" s="419"/>
      <c r="B256" s="540"/>
      <c r="C256" s="410"/>
    </row>
    <row r="257" spans="1:3" s="445" customFormat="1" x14ac:dyDescent="0.3">
      <c r="A257" s="419"/>
      <c r="B257" s="540"/>
      <c r="C257" s="410"/>
    </row>
    <row r="258" spans="1:3" s="445" customFormat="1" x14ac:dyDescent="0.3">
      <c r="A258" s="419"/>
      <c r="B258" s="540"/>
      <c r="C258" s="410"/>
    </row>
    <row r="259" spans="1:3" s="445" customFormat="1" x14ac:dyDescent="0.3">
      <c r="A259" s="419"/>
      <c r="B259" s="540"/>
      <c r="C259" s="410"/>
    </row>
    <row r="260" spans="1:3" s="445" customFormat="1" x14ac:dyDescent="0.3">
      <c r="A260" s="419"/>
      <c r="B260" s="540"/>
      <c r="C260" s="410"/>
    </row>
    <row r="261" spans="1:3" s="445" customFormat="1" x14ac:dyDescent="0.3">
      <c r="A261" s="419"/>
      <c r="B261" s="540"/>
      <c r="C261" s="410"/>
    </row>
    <row r="262" spans="1:3" s="445" customFormat="1" x14ac:dyDescent="0.3">
      <c r="A262" s="419"/>
      <c r="B262" s="540"/>
      <c r="C262" s="410"/>
    </row>
    <row r="263" spans="1:3" s="445" customFormat="1" x14ac:dyDescent="0.3">
      <c r="A263" s="419"/>
      <c r="B263" s="540"/>
      <c r="C263" s="410"/>
    </row>
    <row r="264" spans="1:3" s="445" customFormat="1" x14ac:dyDescent="0.3">
      <c r="A264" s="419"/>
      <c r="B264" s="540"/>
      <c r="C264" s="410"/>
    </row>
    <row r="265" spans="1:3" s="445" customFormat="1" x14ac:dyDescent="0.3">
      <c r="A265" s="419"/>
      <c r="B265" s="540"/>
      <c r="C265" s="410"/>
    </row>
    <row r="266" spans="1:3" s="445" customFormat="1" x14ac:dyDescent="0.3">
      <c r="A266" s="419"/>
      <c r="B266" s="540"/>
      <c r="C266" s="410"/>
    </row>
    <row r="267" spans="1:3" s="445" customFormat="1" x14ac:dyDescent="0.3">
      <c r="A267" s="419"/>
      <c r="B267" s="540"/>
      <c r="C267" s="410"/>
    </row>
    <row r="268" spans="1:3" s="445" customFormat="1" x14ac:dyDescent="0.3">
      <c r="A268" s="419"/>
      <c r="B268" s="540"/>
      <c r="C268" s="410"/>
    </row>
    <row r="269" spans="1:3" s="445" customFormat="1" x14ac:dyDescent="0.3">
      <c r="A269" s="419"/>
      <c r="B269" s="540"/>
      <c r="C269" s="410"/>
    </row>
    <row r="270" spans="1:3" s="445" customFormat="1" x14ac:dyDescent="0.3">
      <c r="A270" s="419"/>
      <c r="B270" s="540"/>
      <c r="C270" s="410"/>
    </row>
    <row r="271" spans="1:3" s="445" customFormat="1" x14ac:dyDescent="0.3">
      <c r="A271" s="419"/>
      <c r="B271" s="540"/>
      <c r="C271" s="410"/>
    </row>
    <row r="272" spans="1:3" s="445" customFormat="1" x14ac:dyDescent="0.3">
      <c r="A272" s="419"/>
      <c r="B272" s="540"/>
      <c r="C272" s="410"/>
    </row>
    <row r="273" spans="1:3" s="445" customFormat="1" x14ac:dyDescent="0.3">
      <c r="A273" s="419"/>
      <c r="B273" s="540"/>
      <c r="C273" s="410"/>
    </row>
    <row r="274" spans="1:3" s="445" customFormat="1" x14ac:dyDescent="0.3">
      <c r="A274" s="419"/>
      <c r="B274" s="540"/>
      <c r="C274" s="410"/>
    </row>
    <row r="275" spans="1:3" s="445" customFormat="1" x14ac:dyDescent="0.3">
      <c r="A275" s="419"/>
      <c r="B275" s="540"/>
      <c r="C275" s="410"/>
    </row>
    <row r="276" spans="1:3" s="445" customFormat="1" x14ac:dyDescent="0.3">
      <c r="A276" s="419"/>
      <c r="B276" s="540"/>
      <c r="C276" s="410"/>
    </row>
    <row r="277" spans="1:3" s="445" customFormat="1" x14ac:dyDescent="0.3">
      <c r="A277" s="419"/>
      <c r="B277" s="540"/>
      <c r="C277" s="410"/>
    </row>
    <row r="278" spans="1:3" s="445" customFormat="1" x14ac:dyDescent="0.3">
      <c r="A278" s="419"/>
      <c r="B278" s="540"/>
      <c r="C278" s="410"/>
    </row>
    <row r="279" spans="1:3" s="445" customFormat="1" x14ac:dyDescent="0.3">
      <c r="A279" s="419"/>
      <c r="B279" s="540"/>
      <c r="C279" s="410"/>
    </row>
    <row r="280" spans="1:3" s="445" customFormat="1" x14ac:dyDescent="0.3">
      <c r="A280" s="419"/>
      <c r="B280" s="540"/>
      <c r="C280" s="410"/>
    </row>
    <row r="281" spans="1:3" s="445" customFormat="1" x14ac:dyDescent="0.3">
      <c r="A281" s="419"/>
      <c r="B281" s="540"/>
      <c r="C281" s="410"/>
    </row>
    <row r="282" spans="1:3" s="445" customFormat="1" x14ac:dyDescent="0.3">
      <c r="A282" s="419"/>
      <c r="B282" s="540"/>
      <c r="C282" s="410"/>
    </row>
    <row r="283" spans="1:3" s="445" customFormat="1" x14ac:dyDescent="0.3">
      <c r="A283" s="419"/>
      <c r="B283" s="540"/>
      <c r="C283" s="410"/>
    </row>
    <row r="284" spans="1:3" s="445" customFormat="1" x14ac:dyDescent="0.3">
      <c r="A284" s="419"/>
      <c r="B284" s="540"/>
      <c r="C284" s="410"/>
    </row>
    <row r="285" spans="1:3" s="445" customFormat="1" x14ac:dyDescent="0.3">
      <c r="A285" s="419"/>
      <c r="B285" s="540"/>
      <c r="C285" s="410"/>
    </row>
    <row r="286" spans="1:3" s="445" customFormat="1" x14ac:dyDescent="0.3">
      <c r="A286" s="419"/>
      <c r="B286" s="540"/>
      <c r="C286" s="410"/>
    </row>
    <row r="287" spans="1:3" s="445" customFormat="1" x14ac:dyDescent="0.3">
      <c r="A287" s="419"/>
      <c r="B287" s="540"/>
      <c r="C287" s="410"/>
    </row>
    <row r="288" spans="1:3" s="445" customFormat="1" x14ac:dyDescent="0.3">
      <c r="A288" s="419"/>
      <c r="B288" s="540"/>
      <c r="C288" s="410"/>
    </row>
    <row r="289" spans="1:3" s="445" customFormat="1" x14ac:dyDescent="0.3">
      <c r="A289" s="419"/>
      <c r="B289" s="540"/>
      <c r="C289" s="410"/>
    </row>
    <row r="290" spans="1:3" s="445" customFormat="1" x14ac:dyDescent="0.3">
      <c r="A290" s="419"/>
      <c r="B290" s="540"/>
      <c r="C290" s="410"/>
    </row>
    <row r="291" spans="1:3" s="445" customFormat="1" x14ac:dyDescent="0.3">
      <c r="A291" s="419"/>
      <c r="B291" s="540"/>
      <c r="C291" s="410"/>
    </row>
    <row r="292" spans="1:3" s="445" customFormat="1" x14ac:dyDescent="0.3">
      <c r="A292" s="419"/>
      <c r="B292" s="540"/>
      <c r="C292" s="410"/>
    </row>
    <row r="293" spans="1:3" s="445" customFormat="1" x14ac:dyDescent="0.3">
      <c r="A293" s="419"/>
      <c r="B293" s="540"/>
      <c r="C293" s="410"/>
    </row>
    <row r="294" spans="1:3" s="445" customFormat="1" x14ac:dyDescent="0.3">
      <c r="A294" s="419"/>
      <c r="B294" s="540"/>
      <c r="C294" s="410"/>
    </row>
    <row r="295" spans="1:3" s="445" customFormat="1" x14ac:dyDescent="0.3">
      <c r="A295" s="419"/>
      <c r="B295" s="540"/>
      <c r="C295" s="410"/>
    </row>
    <row r="296" spans="1:3" s="445" customFormat="1" x14ac:dyDescent="0.3">
      <c r="A296" s="419"/>
      <c r="B296" s="540"/>
      <c r="C296" s="410"/>
    </row>
    <row r="297" spans="1:3" s="445" customFormat="1" x14ac:dyDescent="0.3">
      <c r="A297" s="419"/>
      <c r="B297" s="540"/>
      <c r="C297" s="410"/>
    </row>
    <row r="298" spans="1:3" s="445" customFormat="1" x14ac:dyDescent="0.3">
      <c r="A298" s="419"/>
      <c r="B298" s="540"/>
      <c r="C298" s="410"/>
    </row>
    <row r="299" spans="1:3" s="445" customFormat="1" x14ac:dyDescent="0.3">
      <c r="A299" s="419"/>
      <c r="B299" s="540"/>
      <c r="C299" s="410"/>
    </row>
    <row r="300" spans="1:3" s="445" customFormat="1" x14ac:dyDescent="0.3">
      <c r="A300" s="419"/>
      <c r="B300" s="540"/>
      <c r="C300" s="410"/>
    </row>
    <row r="301" spans="1:3" s="445" customFormat="1" x14ac:dyDescent="0.3">
      <c r="A301" s="419"/>
      <c r="B301" s="540"/>
      <c r="C301" s="410"/>
    </row>
    <row r="302" spans="1:3" s="445" customFormat="1" x14ac:dyDescent="0.3">
      <c r="A302" s="419"/>
      <c r="B302" s="540"/>
      <c r="C302" s="410"/>
    </row>
    <row r="303" spans="1:3" s="445" customFormat="1" x14ac:dyDescent="0.3">
      <c r="A303" s="419"/>
      <c r="B303" s="540"/>
      <c r="C303" s="410"/>
    </row>
    <row r="304" spans="1:3" s="445" customFormat="1" x14ac:dyDescent="0.3">
      <c r="A304" s="419"/>
      <c r="B304" s="540"/>
      <c r="C304" s="410"/>
    </row>
    <row r="305" spans="1:3" s="445" customFormat="1" x14ac:dyDescent="0.3">
      <c r="A305" s="419"/>
      <c r="B305" s="540"/>
      <c r="C305" s="410"/>
    </row>
    <row r="306" spans="1:3" s="445" customFormat="1" x14ac:dyDescent="0.3">
      <c r="A306" s="419"/>
      <c r="B306" s="540"/>
      <c r="C306" s="410"/>
    </row>
    <row r="307" spans="1:3" s="445" customFormat="1" x14ac:dyDescent="0.3">
      <c r="A307" s="419"/>
      <c r="B307" s="540"/>
      <c r="C307" s="410"/>
    </row>
    <row r="308" spans="1:3" s="445" customFormat="1" x14ac:dyDescent="0.3">
      <c r="A308" s="419"/>
      <c r="B308" s="540"/>
      <c r="C308" s="410"/>
    </row>
    <row r="309" spans="1:3" s="445" customFormat="1" x14ac:dyDescent="0.3">
      <c r="A309" s="419"/>
      <c r="B309" s="540"/>
      <c r="C309" s="410"/>
    </row>
    <row r="310" spans="1:3" s="445" customFormat="1" x14ac:dyDescent="0.3">
      <c r="A310" s="419"/>
      <c r="B310" s="540"/>
      <c r="C310" s="410"/>
    </row>
    <row r="311" spans="1:3" s="445" customFormat="1" x14ac:dyDescent="0.3">
      <c r="A311" s="419"/>
      <c r="B311" s="540"/>
      <c r="C311" s="410"/>
    </row>
    <row r="312" spans="1:3" s="445" customFormat="1" x14ac:dyDescent="0.3">
      <c r="A312" s="419"/>
      <c r="B312" s="540"/>
      <c r="C312" s="410"/>
    </row>
    <row r="313" spans="1:3" s="445" customFormat="1" x14ac:dyDescent="0.3">
      <c r="A313" s="419"/>
      <c r="B313" s="540"/>
      <c r="C313" s="410"/>
    </row>
    <row r="314" spans="1:3" s="445" customFormat="1" x14ac:dyDescent="0.3">
      <c r="A314" s="419"/>
      <c r="B314" s="540"/>
      <c r="C314" s="410"/>
    </row>
    <row r="315" spans="1:3" s="445" customFormat="1" x14ac:dyDescent="0.3">
      <c r="A315" s="419"/>
      <c r="B315" s="540"/>
      <c r="C315" s="410"/>
    </row>
    <row r="316" spans="1:3" s="445" customFormat="1" x14ac:dyDescent="0.3">
      <c r="A316" s="419"/>
      <c r="B316" s="540"/>
      <c r="C316" s="410"/>
    </row>
    <row r="317" spans="1:3" s="445" customFormat="1" x14ac:dyDescent="0.3">
      <c r="A317" s="419"/>
      <c r="B317" s="540"/>
      <c r="C317" s="410"/>
    </row>
    <row r="318" spans="1:3" s="445" customFormat="1" x14ac:dyDescent="0.3">
      <c r="A318" s="419"/>
      <c r="B318" s="540"/>
      <c r="C318" s="410"/>
    </row>
    <row r="319" spans="1:3" s="445" customFormat="1" x14ac:dyDescent="0.3">
      <c r="A319" s="419"/>
      <c r="B319" s="540"/>
      <c r="C319" s="410"/>
    </row>
    <row r="320" spans="1:3" s="445" customFormat="1" x14ac:dyDescent="0.3">
      <c r="A320" s="419"/>
      <c r="B320" s="540"/>
      <c r="C320" s="410"/>
    </row>
    <row r="321" spans="1:3" s="445" customFormat="1" x14ac:dyDescent="0.3">
      <c r="A321" s="419"/>
      <c r="B321" s="540"/>
      <c r="C321" s="410"/>
    </row>
    <row r="322" spans="1:3" s="445" customFormat="1" x14ac:dyDescent="0.3">
      <c r="A322" s="419"/>
      <c r="B322" s="540"/>
      <c r="C322" s="410"/>
    </row>
    <row r="323" spans="1:3" s="445" customFormat="1" x14ac:dyDescent="0.3">
      <c r="A323" s="419"/>
      <c r="B323" s="540"/>
      <c r="C323" s="410"/>
    </row>
    <row r="324" spans="1:3" s="445" customFormat="1" x14ac:dyDescent="0.3">
      <c r="A324" s="419"/>
      <c r="B324" s="540"/>
      <c r="C324" s="410"/>
    </row>
    <row r="325" spans="1:3" s="445" customFormat="1" x14ac:dyDescent="0.3">
      <c r="A325" s="419"/>
      <c r="B325" s="540"/>
      <c r="C325" s="410"/>
    </row>
    <row r="326" spans="1:3" s="445" customFormat="1" x14ac:dyDescent="0.3">
      <c r="A326" s="419"/>
      <c r="B326" s="540"/>
      <c r="C326" s="410"/>
    </row>
    <row r="327" spans="1:3" s="445" customFormat="1" x14ac:dyDescent="0.3">
      <c r="A327" s="419"/>
      <c r="B327" s="540"/>
      <c r="C327" s="410"/>
    </row>
    <row r="328" spans="1:3" s="445" customFormat="1" x14ac:dyDescent="0.3">
      <c r="A328" s="419"/>
      <c r="B328" s="540"/>
      <c r="C328" s="410"/>
    </row>
    <row r="329" spans="1:3" s="445" customFormat="1" x14ac:dyDescent="0.3">
      <c r="A329" s="419"/>
      <c r="B329" s="540"/>
      <c r="C329" s="410"/>
    </row>
    <row r="330" spans="1:3" s="445" customFormat="1" x14ac:dyDescent="0.3">
      <c r="A330" s="419"/>
      <c r="B330" s="540"/>
      <c r="C330" s="410"/>
    </row>
    <row r="331" spans="1:3" s="445" customFormat="1" x14ac:dyDescent="0.3">
      <c r="A331" s="419"/>
      <c r="B331" s="540"/>
      <c r="C331" s="410"/>
    </row>
    <row r="332" spans="1:3" s="445" customFormat="1" x14ac:dyDescent="0.3">
      <c r="A332" s="419"/>
      <c r="B332" s="540"/>
      <c r="C332" s="410"/>
    </row>
    <row r="333" spans="1:3" s="445" customFormat="1" x14ac:dyDescent="0.3">
      <c r="A333" s="419"/>
      <c r="B333" s="540"/>
      <c r="C333" s="410"/>
    </row>
    <row r="334" spans="1:3" s="445" customFormat="1" x14ac:dyDescent="0.3">
      <c r="A334" s="419"/>
      <c r="B334" s="540"/>
      <c r="C334" s="410"/>
    </row>
    <row r="335" spans="1:3" s="445" customFormat="1" x14ac:dyDescent="0.3">
      <c r="A335" s="419"/>
      <c r="B335" s="540"/>
      <c r="C335" s="410"/>
    </row>
    <row r="336" spans="1:3" s="445" customFormat="1" x14ac:dyDescent="0.3">
      <c r="A336" s="419"/>
      <c r="B336" s="540"/>
      <c r="C336" s="410"/>
    </row>
    <row r="337" spans="1:3" s="445" customFormat="1" x14ac:dyDescent="0.3">
      <c r="A337" s="419"/>
      <c r="B337" s="540"/>
      <c r="C337" s="410"/>
    </row>
    <row r="338" spans="1:3" s="445" customFormat="1" x14ac:dyDescent="0.3">
      <c r="A338" s="419"/>
      <c r="B338" s="540"/>
      <c r="C338" s="410"/>
    </row>
    <row r="339" spans="1:3" s="445" customFormat="1" x14ac:dyDescent="0.3">
      <c r="A339" s="419"/>
      <c r="B339" s="540"/>
      <c r="C339" s="410"/>
    </row>
    <row r="340" spans="1:3" s="445" customFormat="1" x14ac:dyDescent="0.3">
      <c r="A340" s="419"/>
      <c r="B340" s="540"/>
      <c r="C340" s="410"/>
    </row>
    <row r="341" spans="1:3" s="445" customFormat="1" x14ac:dyDescent="0.3">
      <c r="A341" s="419"/>
      <c r="B341" s="540"/>
      <c r="C341" s="410"/>
    </row>
    <row r="342" spans="1:3" s="445" customFormat="1" x14ac:dyDescent="0.3">
      <c r="A342" s="419"/>
      <c r="B342" s="540"/>
      <c r="C342" s="410"/>
    </row>
    <row r="343" spans="1:3" s="445" customFormat="1" x14ac:dyDescent="0.3">
      <c r="A343" s="419"/>
      <c r="B343" s="540"/>
      <c r="C343" s="410"/>
    </row>
    <row r="344" spans="1:3" s="445" customFormat="1" x14ac:dyDescent="0.3">
      <c r="A344" s="419"/>
      <c r="B344" s="540"/>
      <c r="C344" s="410"/>
    </row>
    <row r="345" spans="1:3" s="445" customFormat="1" x14ac:dyDescent="0.3">
      <c r="A345" s="419"/>
      <c r="B345" s="540"/>
      <c r="C345" s="410"/>
    </row>
    <row r="346" spans="1:3" s="445" customFormat="1" x14ac:dyDescent="0.3">
      <c r="A346" s="419"/>
      <c r="B346" s="540"/>
      <c r="C346" s="410"/>
    </row>
    <row r="347" spans="1:3" s="445" customFormat="1" x14ac:dyDescent="0.3">
      <c r="A347" s="419"/>
      <c r="B347" s="540"/>
      <c r="C347" s="410"/>
    </row>
    <row r="348" spans="1:3" s="445" customFormat="1" x14ac:dyDescent="0.3">
      <c r="A348" s="419"/>
      <c r="B348" s="540"/>
      <c r="C348" s="410"/>
    </row>
    <row r="349" spans="1:3" s="445" customFormat="1" x14ac:dyDescent="0.3">
      <c r="A349" s="419"/>
      <c r="B349" s="540"/>
      <c r="C349" s="410"/>
    </row>
    <row r="350" spans="1:3" s="445" customFormat="1" x14ac:dyDescent="0.3">
      <c r="A350" s="419"/>
      <c r="B350" s="540"/>
      <c r="C350" s="410"/>
    </row>
    <row r="351" spans="1:3" s="445" customFormat="1" x14ac:dyDescent="0.3">
      <c r="A351" s="419"/>
      <c r="B351" s="540"/>
      <c r="C351" s="410"/>
    </row>
    <row r="352" spans="1:3" s="445" customFormat="1" x14ac:dyDescent="0.3">
      <c r="A352" s="419"/>
      <c r="B352" s="540"/>
      <c r="C352" s="410"/>
    </row>
    <row r="353" spans="1:3" s="445" customFormat="1" x14ac:dyDescent="0.3">
      <c r="A353" s="419"/>
      <c r="B353" s="540"/>
      <c r="C353" s="410"/>
    </row>
    <row r="354" spans="1:3" s="445" customFormat="1" x14ac:dyDescent="0.3">
      <c r="A354" s="419"/>
      <c r="B354" s="540"/>
      <c r="C354" s="410"/>
    </row>
    <row r="355" spans="1:3" s="445" customFormat="1" x14ac:dyDescent="0.3">
      <c r="A355" s="419"/>
      <c r="B355" s="540"/>
      <c r="C355" s="410"/>
    </row>
    <row r="356" spans="1:3" s="445" customFormat="1" x14ac:dyDescent="0.3">
      <c r="A356" s="419"/>
      <c r="B356" s="540"/>
      <c r="C356" s="410"/>
    </row>
    <row r="357" spans="1:3" s="445" customFormat="1" x14ac:dyDescent="0.3">
      <c r="A357" s="419"/>
      <c r="B357" s="540"/>
      <c r="C357" s="410"/>
    </row>
    <row r="358" spans="1:3" s="445" customFormat="1" x14ac:dyDescent="0.3">
      <c r="A358" s="419"/>
      <c r="B358" s="540"/>
      <c r="C358" s="410"/>
    </row>
    <row r="359" spans="1:3" s="445" customFormat="1" x14ac:dyDescent="0.3">
      <c r="A359" s="419"/>
      <c r="B359" s="540"/>
      <c r="C359" s="410"/>
    </row>
    <row r="360" spans="1:3" s="445" customFormat="1" x14ac:dyDescent="0.3">
      <c r="A360" s="419"/>
      <c r="B360" s="540"/>
      <c r="C360" s="410"/>
    </row>
    <row r="361" spans="1:3" s="445" customFormat="1" x14ac:dyDescent="0.3">
      <c r="A361" s="419"/>
      <c r="B361" s="540"/>
      <c r="C361" s="410"/>
    </row>
    <row r="362" spans="1:3" s="445" customFormat="1" x14ac:dyDescent="0.3">
      <c r="A362" s="419"/>
      <c r="B362" s="540"/>
      <c r="C362" s="410"/>
    </row>
    <row r="363" spans="1:3" s="445" customFormat="1" x14ac:dyDescent="0.3">
      <c r="A363" s="419"/>
      <c r="B363" s="540"/>
      <c r="C363" s="410"/>
    </row>
    <row r="364" spans="1:3" s="445" customFormat="1" x14ac:dyDescent="0.3">
      <c r="A364" s="419"/>
      <c r="B364" s="540"/>
      <c r="C364" s="410"/>
    </row>
    <row r="365" spans="1:3" s="445" customFormat="1" x14ac:dyDescent="0.3">
      <c r="A365" s="419"/>
      <c r="B365" s="540"/>
      <c r="C365" s="410"/>
    </row>
    <row r="366" spans="1:3" s="445" customFormat="1" ht="15.75" customHeight="1" x14ac:dyDescent="0.3">
      <c r="A366" s="419"/>
      <c r="B366" s="540"/>
      <c r="C366" s="410"/>
    </row>
    <row r="367" spans="1:3" s="445" customFormat="1" ht="15.75" customHeight="1" x14ac:dyDescent="0.3">
      <c r="A367" s="419"/>
      <c r="B367" s="540"/>
      <c r="C367" s="410"/>
    </row>
    <row r="368" spans="1:3" s="445" customFormat="1" ht="15.75" customHeight="1" x14ac:dyDescent="0.3">
      <c r="A368" s="419"/>
      <c r="B368" s="540"/>
      <c r="C368" s="410"/>
    </row>
    <row r="369" spans="1:3" s="445" customFormat="1" ht="15.75" customHeight="1" x14ac:dyDescent="0.3">
      <c r="A369" s="419"/>
      <c r="B369" s="540"/>
      <c r="C369" s="410"/>
    </row>
    <row r="370" spans="1:3" s="445" customFormat="1" ht="15.75" customHeight="1" x14ac:dyDescent="0.3">
      <c r="A370" s="419"/>
      <c r="B370" s="540"/>
      <c r="C370" s="410"/>
    </row>
    <row r="371" spans="1:3" s="445" customFormat="1" ht="15.75" customHeight="1" x14ac:dyDescent="0.3">
      <c r="A371" s="419"/>
      <c r="B371" s="540"/>
      <c r="C371" s="410"/>
    </row>
    <row r="372" spans="1:3" s="445" customFormat="1" ht="15.75" customHeight="1" x14ac:dyDescent="0.3">
      <c r="A372" s="419"/>
      <c r="B372" s="540"/>
      <c r="C372" s="410"/>
    </row>
    <row r="373" spans="1:3" s="445" customFormat="1" ht="15.75" customHeight="1" x14ac:dyDescent="0.3">
      <c r="A373" s="419"/>
      <c r="B373" s="540"/>
      <c r="C373" s="410"/>
    </row>
    <row r="374" spans="1:3" s="445" customFormat="1" ht="15.75" customHeight="1" x14ac:dyDescent="0.3">
      <c r="A374" s="419"/>
      <c r="B374" s="540"/>
      <c r="C374" s="410"/>
    </row>
    <row r="375" spans="1:3" s="445" customFormat="1" ht="15.75" customHeight="1" x14ac:dyDescent="0.3">
      <c r="A375" s="419"/>
      <c r="B375" s="540"/>
      <c r="C375" s="410"/>
    </row>
    <row r="376" spans="1:3" s="445" customFormat="1" ht="15.75" customHeight="1" x14ac:dyDescent="0.3">
      <c r="A376" s="419"/>
      <c r="B376" s="540"/>
      <c r="C376" s="410"/>
    </row>
    <row r="377" spans="1:3" s="445" customFormat="1" ht="15.75" customHeight="1" x14ac:dyDescent="0.3">
      <c r="A377" s="419"/>
      <c r="B377" s="540"/>
      <c r="C377" s="410"/>
    </row>
    <row r="378" spans="1:3" s="445" customFormat="1" ht="15.75" customHeight="1" x14ac:dyDescent="0.3">
      <c r="A378" s="419"/>
      <c r="B378" s="540"/>
      <c r="C378" s="410"/>
    </row>
    <row r="379" spans="1:3" s="445" customFormat="1" ht="15.75" customHeight="1" x14ac:dyDescent="0.3">
      <c r="A379" s="419"/>
      <c r="B379" s="540"/>
      <c r="C379" s="410"/>
    </row>
    <row r="380" spans="1:3" s="445" customFormat="1" ht="15.75" customHeight="1" x14ac:dyDescent="0.3">
      <c r="A380" s="419"/>
      <c r="B380" s="540"/>
      <c r="C380" s="410"/>
    </row>
    <row r="381" spans="1:3" s="445" customFormat="1" ht="15.75" customHeight="1" x14ac:dyDescent="0.3">
      <c r="A381" s="419"/>
      <c r="B381" s="540"/>
      <c r="C381" s="410"/>
    </row>
    <row r="382" spans="1:3" s="445" customFormat="1" ht="15.75" customHeight="1" x14ac:dyDescent="0.3">
      <c r="A382" s="419"/>
      <c r="B382" s="540"/>
      <c r="C382" s="410"/>
    </row>
    <row r="383" spans="1:3" s="445" customFormat="1" ht="15.75" customHeight="1" x14ac:dyDescent="0.3">
      <c r="A383" s="419"/>
      <c r="B383" s="540"/>
      <c r="C383" s="410"/>
    </row>
    <row r="384" spans="1:3" s="445" customFormat="1" ht="15.75" customHeight="1" x14ac:dyDescent="0.3">
      <c r="A384" s="419"/>
      <c r="B384" s="540"/>
      <c r="C384" s="410"/>
    </row>
    <row r="385" spans="1:3" s="445" customFormat="1" ht="15.75" customHeight="1" x14ac:dyDescent="0.3">
      <c r="A385" s="419"/>
      <c r="B385" s="540"/>
      <c r="C385" s="410"/>
    </row>
    <row r="386" spans="1:3" s="445" customFormat="1" ht="15.75" customHeight="1" x14ac:dyDescent="0.3">
      <c r="A386" s="419"/>
      <c r="B386" s="540"/>
      <c r="C386" s="410"/>
    </row>
    <row r="387" spans="1:3" s="445" customFormat="1" ht="15.75" customHeight="1" x14ac:dyDescent="0.3">
      <c r="A387" s="419"/>
      <c r="B387" s="540"/>
      <c r="C387" s="410"/>
    </row>
    <row r="388" spans="1:3" s="445" customFormat="1" ht="15.75" customHeight="1" x14ac:dyDescent="0.3">
      <c r="A388" s="419"/>
      <c r="B388" s="540"/>
      <c r="C388" s="410"/>
    </row>
    <row r="389" spans="1:3" s="445" customFormat="1" ht="15.75" customHeight="1" x14ac:dyDescent="0.3">
      <c r="A389" s="419"/>
      <c r="B389" s="540"/>
      <c r="C389" s="410"/>
    </row>
    <row r="390" spans="1:3" s="445" customFormat="1" ht="15.75" customHeight="1" x14ac:dyDescent="0.3">
      <c r="A390" s="419"/>
      <c r="B390" s="540"/>
      <c r="C390" s="410"/>
    </row>
    <row r="391" spans="1:3" s="445" customFormat="1" ht="15.75" customHeight="1" x14ac:dyDescent="0.3">
      <c r="A391" s="419"/>
      <c r="B391" s="540"/>
      <c r="C391" s="410"/>
    </row>
    <row r="392" spans="1:3" s="445" customFormat="1" ht="15.75" customHeight="1" x14ac:dyDescent="0.3">
      <c r="A392" s="419"/>
      <c r="B392" s="540"/>
      <c r="C392" s="410"/>
    </row>
    <row r="393" spans="1:3" s="445" customFormat="1" ht="15.75" customHeight="1" x14ac:dyDescent="0.3">
      <c r="A393" s="419"/>
      <c r="B393" s="540"/>
      <c r="C393" s="410"/>
    </row>
    <row r="394" spans="1:3" s="445" customFormat="1" ht="15.75" customHeight="1" x14ac:dyDescent="0.3">
      <c r="A394" s="419"/>
      <c r="B394" s="540"/>
      <c r="C394" s="410"/>
    </row>
    <row r="395" spans="1:3" s="445" customFormat="1" ht="15.75" customHeight="1" x14ac:dyDescent="0.3">
      <c r="A395" s="419"/>
      <c r="B395" s="540"/>
      <c r="C395" s="410"/>
    </row>
    <row r="396" spans="1:3" s="445" customFormat="1" ht="15.75" customHeight="1" x14ac:dyDescent="0.3">
      <c r="A396" s="419"/>
      <c r="B396" s="540"/>
      <c r="C396" s="410"/>
    </row>
    <row r="397" spans="1:3" s="445" customFormat="1" ht="15.75" customHeight="1" x14ac:dyDescent="0.3">
      <c r="A397" s="419"/>
      <c r="B397" s="540"/>
      <c r="C397" s="410"/>
    </row>
    <row r="398" spans="1:3" s="445" customFormat="1" ht="15.75" customHeight="1" x14ac:dyDescent="0.3">
      <c r="A398" s="419"/>
      <c r="B398" s="540"/>
      <c r="C398" s="410"/>
    </row>
    <row r="399" spans="1:3" s="445" customFormat="1" ht="15.75" customHeight="1" x14ac:dyDescent="0.3">
      <c r="A399" s="419"/>
      <c r="B399" s="540"/>
      <c r="C399" s="410"/>
    </row>
    <row r="400" spans="1:3" s="445" customFormat="1" ht="15.75" customHeight="1" x14ac:dyDescent="0.3">
      <c r="A400" s="419"/>
      <c r="B400" s="540"/>
      <c r="C400" s="410"/>
    </row>
    <row r="401" spans="1:3" s="445" customFormat="1" ht="15.75" customHeight="1" x14ac:dyDescent="0.3">
      <c r="A401" s="419"/>
      <c r="B401" s="540"/>
      <c r="C401" s="410"/>
    </row>
    <row r="402" spans="1:3" s="445" customFormat="1" ht="15.75" customHeight="1" x14ac:dyDescent="0.3">
      <c r="A402" s="419"/>
      <c r="B402" s="540"/>
      <c r="C402" s="410"/>
    </row>
    <row r="403" spans="1:3" s="445" customFormat="1" ht="15.75" customHeight="1" x14ac:dyDescent="0.3">
      <c r="A403" s="419"/>
      <c r="B403" s="540"/>
      <c r="C403" s="410"/>
    </row>
    <row r="404" spans="1:3" s="445" customFormat="1" ht="15.75" customHeight="1" x14ac:dyDescent="0.3">
      <c r="A404" s="419"/>
      <c r="B404" s="540"/>
      <c r="C404" s="410"/>
    </row>
    <row r="405" spans="1:3" s="445" customFormat="1" ht="15.75" customHeight="1" x14ac:dyDescent="0.3">
      <c r="A405" s="419"/>
      <c r="B405" s="540"/>
      <c r="C405" s="410"/>
    </row>
    <row r="406" spans="1:3" s="445" customFormat="1" ht="15.75" customHeight="1" x14ac:dyDescent="0.3">
      <c r="A406" s="419"/>
      <c r="B406" s="540"/>
      <c r="C406" s="410"/>
    </row>
    <row r="407" spans="1:3" s="445" customFormat="1" ht="15.75" customHeight="1" x14ac:dyDescent="0.3">
      <c r="A407" s="419"/>
      <c r="B407" s="540"/>
      <c r="C407" s="410"/>
    </row>
    <row r="408" spans="1:3" s="445" customFormat="1" ht="15.75" customHeight="1" x14ac:dyDescent="0.3">
      <c r="A408" s="419"/>
      <c r="B408" s="540"/>
      <c r="C408" s="410"/>
    </row>
    <row r="409" spans="1:3" s="445" customFormat="1" ht="15.75" customHeight="1" x14ac:dyDescent="0.3">
      <c r="A409" s="419"/>
      <c r="B409" s="540"/>
      <c r="C409" s="410"/>
    </row>
    <row r="410" spans="1:3" s="445" customFormat="1" ht="15.75" customHeight="1" x14ac:dyDescent="0.3">
      <c r="A410" s="419"/>
      <c r="B410" s="540"/>
      <c r="C410" s="410"/>
    </row>
    <row r="411" spans="1:3" s="445" customFormat="1" ht="15.75" customHeight="1" x14ac:dyDescent="0.3">
      <c r="A411" s="419"/>
      <c r="B411" s="540"/>
      <c r="C411" s="410"/>
    </row>
    <row r="412" spans="1:3" s="445" customFormat="1" ht="15.75" customHeight="1" x14ac:dyDescent="0.3">
      <c r="A412" s="419"/>
      <c r="B412" s="540"/>
      <c r="C412" s="410"/>
    </row>
    <row r="413" spans="1:3" s="445" customFormat="1" ht="15.75" customHeight="1" x14ac:dyDescent="0.3">
      <c r="A413" s="419"/>
      <c r="B413" s="540"/>
      <c r="C413" s="410"/>
    </row>
    <row r="414" spans="1:3" s="445" customFormat="1" ht="15.75" customHeight="1" x14ac:dyDescent="0.3">
      <c r="A414" s="419"/>
      <c r="B414" s="540"/>
      <c r="C414" s="410"/>
    </row>
    <row r="415" spans="1:3" s="445" customFormat="1" ht="15.75" customHeight="1" x14ac:dyDescent="0.3">
      <c r="A415" s="419"/>
      <c r="B415" s="540"/>
      <c r="C415" s="410"/>
    </row>
    <row r="416" spans="1:3" s="445" customFormat="1" ht="15.75" customHeight="1" x14ac:dyDescent="0.3">
      <c r="A416" s="419"/>
      <c r="B416" s="540"/>
      <c r="C416" s="410"/>
    </row>
    <row r="417" spans="1:3" s="445" customFormat="1" ht="15.75" customHeight="1" x14ac:dyDescent="0.3">
      <c r="A417" s="419"/>
      <c r="B417" s="540"/>
      <c r="C417" s="410"/>
    </row>
    <row r="418" spans="1:3" s="445" customFormat="1" ht="15.75" customHeight="1" x14ac:dyDescent="0.3">
      <c r="A418" s="419"/>
      <c r="B418" s="540"/>
      <c r="C418" s="410"/>
    </row>
    <row r="419" spans="1:3" s="445" customFormat="1" ht="15.75" customHeight="1" x14ac:dyDescent="0.3">
      <c r="A419" s="419"/>
      <c r="B419" s="540"/>
      <c r="C419" s="410"/>
    </row>
    <row r="420" spans="1:3" s="445" customFormat="1" ht="15.75" customHeight="1" x14ac:dyDescent="0.3">
      <c r="A420" s="419"/>
      <c r="B420" s="540"/>
      <c r="C420" s="410"/>
    </row>
    <row r="421" spans="1:3" s="445" customFormat="1" ht="15.75" customHeight="1" x14ac:dyDescent="0.3">
      <c r="A421" s="419"/>
      <c r="B421" s="540"/>
      <c r="C421" s="410"/>
    </row>
    <row r="422" spans="1:3" s="445" customFormat="1" ht="15.75" customHeight="1" x14ac:dyDescent="0.3">
      <c r="A422" s="419"/>
      <c r="B422" s="540"/>
      <c r="C422" s="410"/>
    </row>
    <row r="423" spans="1:3" s="445" customFormat="1" ht="15.75" customHeight="1" x14ac:dyDescent="0.3">
      <c r="A423" s="419"/>
      <c r="B423" s="540"/>
      <c r="C423" s="410"/>
    </row>
    <row r="424" spans="1:3" s="445" customFormat="1" ht="15.75" customHeight="1" x14ac:dyDescent="0.3">
      <c r="A424" s="419"/>
      <c r="B424" s="540"/>
      <c r="C424" s="410"/>
    </row>
    <row r="425" spans="1:3" s="445" customFormat="1" ht="15.75" customHeight="1" x14ac:dyDescent="0.3">
      <c r="A425" s="419"/>
      <c r="B425" s="540"/>
      <c r="C425" s="410"/>
    </row>
    <row r="426" spans="1:3" s="445" customFormat="1" ht="15.75" customHeight="1" x14ac:dyDescent="0.3">
      <c r="A426" s="419"/>
      <c r="B426" s="540"/>
      <c r="C426" s="410"/>
    </row>
    <row r="427" spans="1:3" s="445" customFormat="1" ht="15.75" customHeight="1" x14ac:dyDescent="0.3">
      <c r="A427" s="419"/>
      <c r="B427" s="540"/>
      <c r="C427" s="410"/>
    </row>
    <row r="428" spans="1:3" s="445" customFormat="1" ht="15.75" customHeight="1" x14ac:dyDescent="0.3">
      <c r="A428" s="419"/>
      <c r="B428" s="540"/>
      <c r="C428" s="410"/>
    </row>
    <row r="429" spans="1:3" s="445" customFormat="1" ht="15.75" customHeight="1" x14ac:dyDescent="0.3">
      <c r="A429" s="419"/>
      <c r="B429" s="540"/>
      <c r="C429" s="410"/>
    </row>
    <row r="430" spans="1:3" s="445" customFormat="1" ht="15.75" customHeight="1" x14ac:dyDescent="0.3">
      <c r="A430" s="419"/>
      <c r="B430" s="540"/>
      <c r="C430" s="410"/>
    </row>
    <row r="431" spans="1:3" s="445" customFormat="1" ht="15.75" customHeight="1" x14ac:dyDescent="0.3">
      <c r="A431" s="419"/>
      <c r="B431" s="540"/>
      <c r="C431" s="410"/>
    </row>
    <row r="432" spans="1:3" s="445" customFormat="1" ht="15.75" customHeight="1" x14ac:dyDescent="0.3">
      <c r="A432" s="419"/>
      <c r="B432" s="540"/>
      <c r="C432" s="410"/>
    </row>
    <row r="433" spans="1:3" s="445" customFormat="1" ht="15.75" customHeight="1" x14ac:dyDescent="0.3">
      <c r="A433" s="419"/>
      <c r="B433" s="540"/>
      <c r="C433" s="410"/>
    </row>
    <row r="434" spans="1:3" s="445" customFormat="1" ht="15.75" customHeight="1" x14ac:dyDescent="0.3">
      <c r="A434" s="419"/>
      <c r="B434" s="540"/>
      <c r="C434" s="410"/>
    </row>
    <row r="435" spans="1:3" s="445" customFormat="1" ht="15.75" customHeight="1" x14ac:dyDescent="0.3">
      <c r="A435" s="419"/>
      <c r="B435" s="540"/>
      <c r="C435" s="410"/>
    </row>
    <row r="436" spans="1:3" s="445" customFormat="1" ht="15.75" customHeight="1" x14ac:dyDescent="0.3">
      <c r="A436" s="419"/>
      <c r="B436" s="540"/>
      <c r="C436" s="410"/>
    </row>
    <row r="437" spans="1:3" s="445" customFormat="1" ht="15.75" customHeight="1" x14ac:dyDescent="0.3">
      <c r="A437" s="419"/>
      <c r="B437" s="540"/>
      <c r="C437" s="410"/>
    </row>
    <row r="438" spans="1:3" s="445" customFormat="1" ht="15.75" customHeight="1" x14ac:dyDescent="0.3">
      <c r="A438" s="419"/>
      <c r="B438" s="540"/>
      <c r="C438" s="410"/>
    </row>
    <row r="439" spans="1:3" s="445" customFormat="1" ht="15.75" customHeight="1" x14ac:dyDescent="0.3">
      <c r="A439" s="419"/>
      <c r="B439" s="540"/>
      <c r="C439" s="410"/>
    </row>
    <row r="440" spans="1:3" s="445" customFormat="1" ht="15.75" customHeight="1" x14ac:dyDescent="0.3">
      <c r="A440" s="419"/>
      <c r="B440" s="540"/>
      <c r="C440" s="410"/>
    </row>
    <row r="441" spans="1:3" s="445" customFormat="1" ht="15.75" customHeight="1" x14ac:dyDescent="0.3">
      <c r="A441" s="419"/>
      <c r="B441" s="540"/>
      <c r="C441" s="410"/>
    </row>
    <row r="442" spans="1:3" s="445" customFormat="1" ht="15.75" customHeight="1" x14ac:dyDescent="0.3">
      <c r="A442" s="419"/>
      <c r="B442" s="540"/>
      <c r="C442" s="410"/>
    </row>
    <row r="443" spans="1:3" s="445" customFormat="1" ht="15.75" customHeight="1" x14ac:dyDescent="0.3">
      <c r="A443" s="419"/>
      <c r="B443" s="540"/>
      <c r="C443" s="410"/>
    </row>
    <row r="444" spans="1:3" s="445" customFormat="1" ht="15.75" customHeight="1" x14ac:dyDescent="0.3">
      <c r="A444" s="419"/>
      <c r="B444" s="540"/>
      <c r="C444" s="410"/>
    </row>
    <row r="445" spans="1:3" ht="15.75" customHeight="1" x14ac:dyDescent="0.3"/>
    <row r="446" spans="1:3" ht="15.75" customHeight="1" x14ac:dyDescent="0.3"/>
    <row r="447" spans="1:3" ht="15.75" customHeight="1" x14ac:dyDescent="0.3"/>
    <row r="448" spans="1:3"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row r="1075" ht="15.75" customHeight="1" x14ac:dyDescent="0.3"/>
    <row r="1076" ht="15.75" customHeight="1" x14ac:dyDescent="0.3"/>
    <row r="1077" ht="15.75" customHeight="1" x14ac:dyDescent="0.3"/>
    <row r="1078" ht="15.75" customHeight="1" x14ac:dyDescent="0.3"/>
    <row r="1079" ht="15.75" customHeight="1" x14ac:dyDescent="0.3"/>
    <row r="1080" ht="15.75" customHeight="1" x14ac:dyDescent="0.3"/>
    <row r="1081" ht="15.75" customHeight="1" x14ac:dyDescent="0.3"/>
    <row r="1082" ht="15.75" customHeight="1" x14ac:dyDescent="0.3"/>
    <row r="1083" ht="15.75" customHeight="1" x14ac:dyDescent="0.3"/>
    <row r="1084" ht="15.75" customHeight="1" x14ac:dyDescent="0.3"/>
    <row r="1085" ht="15.75" customHeight="1" x14ac:dyDescent="0.3"/>
    <row r="1086" ht="15.75" customHeight="1" x14ac:dyDescent="0.3"/>
    <row r="1087" ht="15.75" customHeight="1" x14ac:dyDescent="0.3"/>
    <row r="1088" ht="15.75" customHeight="1" x14ac:dyDescent="0.3"/>
    <row r="1089" ht="15.75" customHeight="1" x14ac:dyDescent="0.3"/>
    <row r="1090" ht="15.75" customHeight="1" x14ac:dyDescent="0.3"/>
    <row r="1091" ht="15.75" customHeight="1" x14ac:dyDescent="0.3"/>
    <row r="1092" ht="15.75" customHeight="1" x14ac:dyDescent="0.3"/>
    <row r="1093" ht="15.75" customHeight="1" x14ac:dyDescent="0.3"/>
    <row r="1094" ht="15.75" customHeight="1" x14ac:dyDescent="0.3"/>
    <row r="1095" ht="15.75" customHeight="1" x14ac:dyDescent="0.3"/>
    <row r="1096" ht="15.75" customHeight="1" x14ac:dyDescent="0.3"/>
    <row r="1097" ht="15.75" customHeight="1" x14ac:dyDescent="0.3"/>
    <row r="1098" ht="15.75" customHeight="1" x14ac:dyDescent="0.3"/>
    <row r="1099" ht="15.75" customHeight="1" x14ac:dyDescent="0.3"/>
    <row r="1100" ht="15.75" customHeight="1" x14ac:dyDescent="0.3"/>
    <row r="1101" ht="15.75" customHeight="1" x14ac:dyDescent="0.3"/>
    <row r="1102" ht="15.75" customHeight="1" x14ac:dyDescent="0.3"/>
    <row r="1103" ht="15.75" customHeight="1" x14ac:dyDescent="0.3"/>
    <row r="1104" ht="15.75" customHeight="1" x14ac:dyDescent="0.3"/>
    <row r="1105" ht="15.75" customHeight="1" x14ac:dyDescent="0.3"/>
    <row r="1106" ht="15.75" customHeight="1" x14ac:dyDescent="0.3"/>
    <row r="1107" ht="15.75" customHeight="1" x14ac:dyDescent="0.3"/>
    <row r="1108" ht="15.75" customHeight="1" x14ac:dyDescent="0.3"/>
    <row r="1109" ht="15.75" customHeight="1" x14ac:dyDescent="0.3"/>
    <row r="1110" ht="15.75" customHeight="1" x14ac:dyDescent="0.3"/>
    <row r="1111" ht="15.75" customHeight="1" x14ac:dyDescent="0.3"/>
    <row r="1112" ht="15.75" customHeight="1" x14ac:dyDescent="0.3"/>
    <row r="1113" ht="15.75" customHeight="1" x14ac:dyDescent="0.3"/>
    <row r="1114" ht="15.75" customHeight="1" x14ac:dyDescent="0.3"/>
    <row r="1115" ht="15.75" customHeight="1" x14ac:dyDescent="0.3"/>
    <row r="1116" ht="15.75" customHeight="1" x14ac:dyDescent="0.3"/>
    <row r="1117" ht="15.75" customHeight="1" x14ac:dyDescent="0.3"/>
    <row r="1118" ht="15.75" customHeight="1" x14ac:dyDescent="0.3"/>
    <row r="1119" ht="15.75" customHeight="1" x14ac:dyDescent="0.3"/>
    <row r="1120" ht="15.75" customHeight="1" x14ac:dyDescent="0.3"/>
    <row r="1121" ht="15.75" customHeight="1" x14ac:dyDescent="0.3"/>
    <row r="1122" ht="15.75" customHeight="1" x14ac:dyDescent="0.3"/>
    <row r="1123" ht="15.75" customHeight="1" x14ac:dyDescent="0.3"/>
    <row r="1124" ht="15.75" customHeight="1" x14ac:dyDescent="0.3"/>
    <row r="1125" ht="15.75" customHeight="1" x14ac:dyDescent="0.3"/>
    <row r="1126" ht="15.75" customHeight="1" x14ac:dyDescent="0.3"/>
    <row r="1127" ht="15.75" customHeight="1" x14ac:dyDescent="0.3"/>
    <row r="1128" ht="15.75" customHeight="1" x14ac:dyDescent="0.3"/>
    <row r="1129" ht="15.75" customHeight="1" x14ac:dyDescent="0.3"/>
    <row r="1130" ht="15.75" customHeight="1" x14ac:dyDescent="0.3"/>
    <row r="1131" ht="15.75" customHeight="1" x14ac:dyDescent="0.3"/>
    <row r="1132" ht="15.75" customHeight="1" x14ac:dyDescent="0.3"/>
    <row r="1133" ht="15.75" customHeight="1" x14ac:dyDescent="0.3"/>
    <row r="1134" ht="15.75" customHeight="1" x14ac:dyDescent="0.3"/>
    <row r="1135" ht="15.75" customHeight="1" x14ac:dyDescent="0.3"/>
    <row r="1136" ht="15.75" customHeight="1" x14ac:dyDescent="0.3"/>
    <row r="1137" ht="15.75" customHeight="1" x14ac:dyDescent="0.3"/>
    <row r="1138" ht="15.75" customHeight="1" x14ac:dyDescent="0.3"/>
    <row r="1139" ht="15.75" customHeight="1" x14ac:dyDescent="0.3"/>
    <row r="1140" ht="15.75" customHeight="1" x14ac:dyDescent="0.3"/>
    <row r="1141" ht="15.75" customHeight="1" x14ac:dyDescent="0.3"/>
    <row r="1142" ht="15.75" customHeight="1" x14ac:dyDescent="0.3"/>
    <row r="1143" ht="15.75" customHeight="1" x14ac:dyDescent="0.3"/>
    <row r="1144" ht="15.75" customHeight="1" x14ac:dyDescent="0.3"/>
    <row r="1145" ht="15.75" customHeight="1" x14ac:dyDescent="0.3"/>
    <row r="1146" ht="15.75" customHeight="1" x14ac:dyDescent="0.3"/>
    <row r="1147" ht="15.75" customHeight="1" x14ac:dyDescent="0.3"/>
    <row r="1148" ht="15.75" customHeight="1" x14ac:dyDescent="0.3"/>
    <row r="1149" ht="15.75" customHeight="1" x14ac:dyDescent="0.3"/>
    <row r="1150" ht="15.75" customHeight="1" x14ac:dyDescent="0.3"/>
    <row r="1151" ht="15.75" customHeight="1" x14ac:dyDescent="0.3"/>
    <row r="1152" ht="15.75" customHeight="1" x14ac:dyDescent="0.3"/>
    <row r="1153" ht="15.75" customHeight="1" x14ac:dyDescent="0.3"/>
    <row r="1154" ht="15.75" customHeight="1" x14ac:dyDescent="0.3"/>
    <row r="1155" ht="15.75" customHeight="1" x14ac:dyDescent="0.3"/>
    <row r="1156" ht="15.75" customHeight="1" x14ac:dyDescent="0.3"/>
    <row r="1157" ht="15.75" customHeight="1" x14ac:dyDescent="0.3"/>
    <row r="1158" ht="15.75" customHeight="1" x14ac:dyDescent="0.3"/>
    <row r="1159" ht="15.75" customHeight="1" x14ac:dyDescent="0.3"/>
    <row r="1160" ht="15.75" customHeight="1" x14ac:dyDescent="0.3"/>
    <row r="1161" ht="15.75" customHeight="1" x14ac:dyDescent="0.3"/>
    <row r="1162" ht="15.75" customHeight="1" x14ac:dyDescent="0.3"/>
    <row r="1163" ht="15.75" customHeight="1" x14ac:dyDescent="0.3"/>
    <row r="1164" ht="15.75" customHeight="1" x14ac:dyDescent="0.3"/>
    <row r="1165" ht="15.75" customHeight="1" x14ac:dyDescent="0.3"/>
    <row r="1166" ht="15.75" customHeight="1" x14ac:dyDescent="0.3"/>
    <row r="1167" ht="15.75" customHeight="1" x14ac:dyDescent="0.3"/>
    <row r="1168" ht="15.75" customHeight="1" x14ac:dyDescent="0.3"/>
    <row r="1169" ht="15.75" customHeight="1" x14ac:dyDescent="0.3"/>
    <row r="1170" ht="15.75" customHeight="1" x14ac:dyDescent="0.3"/>
    <row r="1171" ht="15.75" customHeight="1" x14ac:dyDescent="0.3"/>
    <row r="1172" ht="15.75" customHeight="1" x14ac:dyDescent="0.3"/>
    <row r="1173" ht="15.75" customHeight="1" x14ac:dyDescent="0.3"/>
    <row r="1174" ht="15.75" customHeight="1" x14ac:dyDescent="0.3"/>
    <row r="1175" ht="15.75" customHeight="1" x14ac:dyDescent="0.3"/>
    <row r="1176" ht="15.75" customHeight="1" x14ac:dyDescent="0.3"/>
    <row r="1177" ht="15.75" customHeight="1" x14ac:dyDescent="0.3"/>
    <row r="1178" ht="15.75" customHeight="1" x14ac:dyDescent="0.3"/>
    <row r="1179" ht="15.75" customHeight="1" x14ac:dyDescent="0.3"/>
    <row r="1180" ht="15.75" customHeight="1" x14ac:dyDescent="0.3"/>
    <row r="1181" ht="15.75" customHeight="1" x14ac:dyDescent="0.3"/>
    <row r="1182" ht="15.75" customHeight="1" x14ac:dyDescent="0.3"/>
    <row r="1183" ht="15.75" customHeight="1" x14ac:dyDescent="0.3"/>
    <row r="1184" ht="15.75" customHeight="1" x14ac:dyDescent="0.3"/>
    <row r="1185" ht="15.75" customHeight="1" x14ac:dyDescent="0.3"/>
    <row r="1186" ht="15.75" customHeight="1" x14ac:dyDescent="0.3"/>
    <row r="1187" ht="15.75" customHeight="1" x14ac:dyDescent="0.3"/>
    <row r="1188" ht="15.75" customHeight="1" x14ac:dyDescent="0.3"/>
    <row r="1189" ht="15.75" customHeight="1" x14ac:dyDescent="0.3"/>
    <row r="1190" ht="15.75" customHeight="1" x14ac:dyDescent="0.3"/>
    <row r="1191" ht="15.75" customHeight="1" x14ac:dyDescent="0.3"/>
    <row r="1192" ht="15.75" customHeight="1" x14ac:dyDescent="0.3"/>
    <row r="1193" ht="15.75" customHeight="1" x14ac:dyDescent="0.3"/>
    <row r="1194" ht="15.75" customHeight="1" x14ac:dyDescent="0.3"/>
    <row r="1195" ht="15.75" customHeight="1" x14ac:dyDescent="0.3"/>
    <row r="1196" ht="15.75" customHeight="1" x14ac:dyDescent="0.3"/>
    <row r="1197" ht="15.75" customHeight="1" x14ac:dyDescent="0.3"/>
    <row r="1198" ht="15.75" customHeight="1" x14ac:dyDescent="0.3"/>
    <row r="1199" ht="15.75" customHeight="1" x14ac:dyDescent="0.3"/>
    <row r="1200" ht="15.75" customHeight="1" x14ac:dyDescent="0.3"/>
    <row r="1201" ht="15.75" customHeight="1" x14ac:dyDescent="0.3"/>
    <row r="1202" ht="15.75" customHeight="1" x14ac:dyDescent="0.3"/>
    <row r="1203" ht="15.75" customHeight="1" x14ac:dyDescent="0.3"/>
    <row r="1204" ht="15.75" customHeight="1" x14ac:dyDescent="0.3"/>
    <row r="1205" ht="15.75" customHeight="1" x14ac:dyDescent="0.3"/>
    <row r="1206" ht="15.75" customHeight="1" x14ac:dyDescent="0.3"/>
    <row r="1207" ht="15.75" customHeight="1" x14ac:dyDescent="0.3"/>
    <row r="1208" ht="15.75" customHeight="1" x14ac:dyDescent="0.3"/>
    <row r="1209" ht="15.75" customHeight="1" x14ac:dyDescent="0.3"/>
    <row r="1210" ht="15.75" customHeight="1" x14ac:dyDescent="0.3"/>
    <row r="1211" ht="15.75" customHeight="1" x14ac:dyDescent="0.3"/>
    <row r="1212" ht="15.75" customHeight="1" x14ac:dyDescent="0.3"/>
    <row r="1213" ht="15.75" customHeight="1" x14ac:dyDescent="0.3"/>
    <row r="1214" ht="15.75" customHeight="1" x14ac:dyDescent="0.3"/>
    <row r="1215" ht="15.75" customHeight="1" x14ac:dyDescent="0.3"/>
    <row r="1216" ht="15.75" customHeight="1" x14ac:dyDescent="0.3"/>
    <row r="1217" ht="15.75" customHeight="1" x14ac:dyDescent="0.3"/>
    <row r="1218" ht="15.75" customHeight="1" x14ac:dyDescent="0.3"/>
    <row r="1219" ht="15.75" customHeight="1" x14ac:dyDescent="0.3"/>
    <row r="1220" ht="15.75" customHeight="1" x14ac:dyDescent="0.3"/>
    <row r="1221" ht="15.75" customHeight="1" x14ac:dyDescent="0.3"/>
    <row r="1222" ht="15.75" customHeight="1" x14ac:dyDescent="0.3"/>
    <row r="1223" ht="15.75" customHeight="1" x14ac:dyDescent="0.3"/>
    <row r="1224" ht="15.75" customHeight="1" x14ac:dyDescent="0.3"/>
    <row r="1225" ht="15.75" customHeight="1" x14ac:dyDescent="0.3"/>
    <row r="1226" ht="15.75" customHeight="1" x14ac:dyDescent="0.3"/>
    <row r="1227" ht="15.75" customHeight="1" x14ac:dyDescent="0.3"/>
    <row r="1228" ht="15.75" customHeight="1" x14ac:dyDescent="0.3"/>
    <row r="1229" ht="15.75" customHeight="1" x14ac:dyDescent="0.3"/>
    <row r="1230" ht="15.75" customHeight="1" x14ac:dyDescent="0.3"/>
    <row r="1231" ht="15.75" customHeight="1" x14ac:dyDescent="0.3"/>
    <row r="1232" ht="15.75" customHeight="1" x14ac:dyDescent="0.3"/>
    <row r="1233" ht="15.75" customHeight="1" x14ac:dyDescent="0.3"/>
    <row r="1234" ht="15.75" customHeight="1" x14ac:dyDescent="0.3"/>
    <row r="1235" ht="15.75" customHeight="1" x14ac:dyDescent="0.3"/>
    <row r="1236" ht="15.75" customHeight="1" x14ac:dyDescent="0.3"/>
    <row r="1237" ht="15.75" customHeight="1" x14ac:dyDescent="0.3"/>
    <row r="1238" ht="15.75" customHeight="1" x14ac:dyDescent="0.3"/>
    <row r="1239" ht="15.75" customHeight="1" x14ac:dyDescent="0.3"/>
    <row r="1240" ht="15.75" customHeight="1" x14ac:dyDescent="0.3"/>
    <row r="1241" ht="15.75" customHeight="1" x14ac:dyDescent="0.3"/>
    <row r="1242" ht="15.75" customHeight="1" x14ac:dyDescent="0.3"/>
    <row r="1243" ht="15.75" customHeight="1" x14ac:dyDescent="0.3"/>
    <row r="1244" ht="15.75" customHeight="1" x14ac:dyDescent="0.3"/>
    <row r="1245" ht="15.75" customHeight="1" x14ac:dyDescent="0.3"/>
    <row r="1246" ht="15.75" customHeight="1" x14ac:dyDescent="0.3"/>
    <row r="1247" ht="15.75" customHeight="1" x14ac:dyDescent="0.3"/>
    <row r="1248" ht="15.75" customHeight="1" x14ac:dyDescent="0.3"/>
    <row r="1249" ht="15.75" customHeight="1" x14ac:dyDescent="0.3"/>
    <row r="1250" ht="15.75" customHeight="1" x14ac:dyDescent="0.3"/>
    <row r="1251" ht="15.75" customHeight="1" x14ac:dyDescent="0.3"/>
    <row r="1252" ht="15.75" customHeight="1" x14ac:dyDescent="0.3"/>
    <row r="1253" ht="15.75" customHeight="1" x14ac:dyDescent="0.3"/>
    <row r="1254" ht="15.75" customHeight="1" x14ac:dyDescent="0.3"/>
    <row r="1255" ht="15.75" customHeight="1" x14ac:dyDescent="0.3"/>
    <row r="1256" ht="15.75" customHeight="1" x14ac:dyDescent="0.3"/>
    <row r="1257" ht="15.75" customHeight="1" x14ac:dyDescent="0.3"/>
    <row r="1258" ht="15.75" customHeight="1" x14ac:dyDescent="0.3"/>
    <row r="1259" ht="15.75" customHeight="1" x14ac:dyDescent="0.3"/>
    <row r="1260" ht="15.75" customHeight="1" x14ac:dyDescent="0.3"/>
    <row r="1261" ht="15.75" customHeight="1" x14ac:dyDescent="0.3"/>
    <row r="1262" ht="15.75" customHeight="1" x14ac:dyDescent="0.3"/>
    <row r="1263" ht="15.75" customHeight="1" x14ac:dyDescent="0.3"/>
    <row r="1264" ht="15.75" customHeight="1" x14ac:dyDescent="0.3"/>
    <row r="1265" ht="15.75" customHeight="1" x14ac:dyDescent="0.3"/>
    <row r="1266" ht="15.75" customHeight="1" x14ac:dyDescent="0.3"/>
    <row r="1267" ht="15.75" customHeight="1" x14ac:dyDescent="0.3"/>
    <row r="1268" ht="15.75" customHeight="1" x14ac:dyDescent="0.3"/>
    <row r="1269" ht="15.75" customHeight="1" x14ac:dyDescent="0.3"/>
    <row r="1270" ht="15.75" customHeight="1" x14ac:dyDescent="0.3"/>
    <row r="1271" ht="15.75" customHeight="1" x14ac:dyDescent="0.3"/>
    <row r="1272" ht="15.75" customHeight="1" x14ac:dyDescent="0.3"/>
    <row r="1273" ht="15.75" customHeight="1" x14ac:dyDescent="0.3"/>
    <row r="1274" ht="15.75" customHeight="1" x14ac:dyDescent="0.3"/>
    <row r="1275" ht="15.75" customHeight="1" x14ac:dyDescent="0.3"/>
    <row r="1276" ht="15.75" customHeight="1" x14ac:dyDescent="0.3"/>
    <row r="1277" ht="15.75" customHeight="1" x14ac:dyDescent="0.3"/>
    <row r="1278" ht="15.75" customHeight="1" x14ac:dyDescent="0.3"/>
    <row r="1279" ht="15.75" customHeight="1" x14ac:dyDescent="0.3"/>
    <row r="1280" ht="15.75" customHeight="1" x14ac:dyDescent="0.3"/>
    <row r="1281" ht="15.75" customHeight="1" x14ac:dyDescent="0.3"/>
    <row r="1282" ht="15.75" customHeight="1" x14ac:dyDescent="0.3"/>
    <row r="1283" ht="15.75" customHeight="1" x14ac:dyDescent="0.3"/>
    <row r="1284" ht="15.75" customHeight="1" x14ac:dyDescent="0.3"/>
    <row r="1285" ht="15.75" customHeight="1" x14ac:dyDescent="0.3"/>
    <row r="1286" ht="15.75" customHeight="1" x14ac:dyDescent="0.3"/>
    <row r="1287" ht="15.75" customHeight="1" x14ac:dyDescent="0.3"/>
    <row r="1288" ht="15.75" customHeight="1" x14ac:dyDescent="0.3"/>
    <row r="1289" ht="15.75" customHeight="1" x14ac:dyDescent="0.3"/>
    <row r="1290" ht="15.75" customHeight="1" x14ac:dyDescent="0.3"/>
    <row r="1291" ht="15.75" customHeight="1" x14ac:dyDescent="0.3"/>
    <row r="1292" ht="15.75" customHeight="1" x14ac:dyDescent="0.3"/>
    <row r="1293" ht="15.75" customHeight="1" x14ac:dyDescent="0.3"/>
    <row r="1294" ht="15.75" customHeight="1" x14ac:dyDescent="0.3"/>
    <row r="1295" ht="15.75" customHeight="1" x14ac:dyDescent="0.3"/>
    <row r="1296" ht="15.75" customHeight="1" x14ac:dyDescent="0.3"/>
    <row r="1297" ht="15.75" customHeight="1" x14ac:dyDescent="0.3"/>
    <row r="1298" ht="15.75" customHeight="1" x14ac:dyDescent="0.3"/>
    <row r="1299" ht="15.75" customHeight="1" x14ac:dyDescent="0.3"/>
    <row r="1300" ht="15.75" customHeight="1" x14ac:dyDescent="0.3"/>
    <row r="1301" ht="15.75" customHeight="1" x14ac:dyDescent="0.3"/>
    <row r="1302" ht="15.75" customHeight="1" x14ac:dyDescent="0.3"/>
    <row r="1303" ht="15.75" customHeight="1" x14ac:dyDescent="0.3"/>
    <row r="1304" ht="15.75" customHeight="1" x14ac:dyDescent="0.3"/>
    <row r="1305" ht="15.75" customHeight="1" x14ac:dyDescent="0.3"/>
    <row r="1306" ht="15.75" customHeight="1" x14ac:dyDescent="0.3"/>
    <row r="1307" ht="15.75" customHeight="1" x14ac:dyDescent="0.3"/>
    <row r="1308" ht="15.75" customHeight="1" x14ac:dyDescent="0.3"/>
    <row r="1309" ht="15.75" customHeight="1" x14ac:dyDescent="0.3"/>
    <row r="1310" ht="15.75" customHeight="1" x14ac:dyDescent="0.3"/>
    <row r="1311" ht="15.75" customHeight="1" x14ac:dyDescent="0.3"/>
    <row r="1312" ht="15.75" customHeight="1" x14ac:dyDescent="0.3"/>
    <row r="1313" ht="15.75" customHeight="1" x14ac:dyDescent="0.3"/>
    <row r="1314" ht="15.75" customHeight="1" x14ac:dyDescent="0.3"/>
    <row r="1315" ht="15.75" customHeight="1" x14ac:dyDescent="0.3"/>
    <row r="1316" ht="15.75" customHeight="1" x14ac:dyDescent="0.3"/>
    <row r="1317" ht="15.75" customHeight="1" x14ac:dyDescent="0.3"/>
    <row r="1318" ht="15.75" customHeight="1" x14ac:dyDescent="0.3"/>
    <row r="1319" ht="15.75" customHeight="1" x14ac:dyDescent="0.3"/>
    <row r="1320" ht="15.75" customHeight="1" x14ac:dyDescent="0.3"/>
    <row r="1321" ht="15.75" customHeight="1" x14ac:dyDescent="0.3"/>
    <row r="1322" ht="15.75" customHeight="1" x14ac:dyDescent="0.3"/>
    <row r="1323" ht="15.75" customHeight="1" x14ac:dyDescent="0.3"/>
    <row r="1324" ht="15.75" customHeight="1" x14ac:dyDescent="0.3"/>
    <row r="1325" ht="15.75" customHeight="1" x14ac:dyDescent="0.3"/>
    <row r="1326" ht="15.75" customHeight="1" x14ac:dyDescent="0.3"/>
    <row r="1327" ht="15.75" customHeight="1" x14ac:dyDescent="0.3"/>
    <row r="1328" ht="15.75" customHeight="1" x14ac:dyDescent="0.3"/>
    <row r="1329" ht="15.75" customHeight="1" x14ac:dyDescent="0.3"/>
    <row r="1330" ht="15.75" customHeight="1" x14ac:dyDescent="0.3"/>
    <row r="1331" ht="15.75" customHeight="1" x14ac:dyDescent="0.3"/>
    <row r="1332" ht="15.75" customHeight="1" x14ac:dyDescent="0.3"/>
    <row r="1333" ht="15.75" customHeight="1" x14ac:dyDescent="0.3"/>
    <row r="1334" ht="15.75" customHeight="1" x14ac:dyDescent="0.3"/>
    <row r="1335" ht="15.75" customHeight="1" x14ac:dyDescent="0.3"/>
    <row r="1336" ht="15.75" customHeight="1" x14ac:dyDescent="0.3"/>
    <row r="1337" ht="15.75" customHeight="1" x14ac:dyDescent="0.3"/>
    <row r="1338" ht="15.75" customHeight="1" x14ac:dyDescent="0.3"/>
    <row r="1339" ht="15.75" customHeight="1" x14ac:dyDescent="0.3"/>
    <row r="1340" ht="15.75" customHeight="1" x14ac:dyDescent="0.3"/>
    <row r="1341" ht="15.75" customHeight="1" x14ac:dyDescent="0.3"/>
    <row r="1342" ht="15.75" customHeight="1" x14ac:dyDescent="0.3"/>
    <row r="1343" ht="15.75" customHeight="1" x14ac:dyDescent="0.3"/>
    <row r="1344" ht="15.75" customHeight="1" x14ac:dyDescent="0.3"/>
    <row r="1345" ht="15.75" customHeight="1" x14ac:dyDescent="0.3"/>
    <row r="1346" ht="15.75" customHeight="1" x14ac:dyDescent="0.3"/>
    <row r="1347" ht="15.75" customHeight="1" x14ac:dyDescent="0.3"/>
    <row r="1348" ht="15.75" customHeight="1" x14ac:dyDescent="0.3"/>
    <row r="1349" ht="15.75" customHeight="1" x14ac:dyDescent="0.3"/>
    <row r="1350" ht="15.75" customHeight="1" x14ac:dyDescent="0.3"/>
    <row r="1351" ht="15.75" customHeight="1" x14ac:dyDescent="0.3"/>
    <row r="1352" ht="15.75" customHeight="1" x14ac:dyDescent="0.3"/>
    <row r="1353" ht="15.75" customHeight="1" x14ac:dyDescent="0.3"/>
    <row r="1354" ht="15.75" customHeight="1" x14ac:dyDescent="0.3"/>
    <row r="1355" ht="15.75" customHeight="1" x14ac:dyDescent="0.3"/>
    <row r="1356" ht="15.75" customHeight="1" x14ac:dyDescent="0.3"/>
    <row r="1357" ht="15.75" customHeight="1" x14ac:dyDescent="0.3"/>
    <row r="1358" ht="15.75" customHeight="1" x14ac:dyDescent="0.3"/>
    <row r="1359" ht="15.75" customHeight="1" x14ac:dyDescent="0.3"/>
    <row r="1360" ht="15.75" customHeight="1" x14ac:dyDescent="0.3"/>
    <row r="1361" ht="15.75" customHeight="1" x14ac:dyDescent="0.3"/>
    <row r="1362" ht="15.75" customHeight="1" x14ac:dyDescent="0.3"/>
    <row r="1363" ht="15.75" customHeight="1" x14ac:dyDescent="0.3"/>
    <row r="1364" ht="15.75" customHeight="1" x14ac:dyDescent="0.3"/>
    <row r="1365" ht="15.75" customHeight="1" x14ac:dyDescent="0.3"/>
    <row r="1366" ht="15.75" customHeight="1" x14ac:dyDescent="0.3"/>
    <row r="1367" ht="15.75" customHeight="1" x14ac:dyDescent="0.3"/>
    <row r="1368" ht="15.75" customHeight="1" x14ac:dyDescent="0.3"/>
    <row r="1369" ht="15.75" customHeight="1" x14ac:dyDescent="0.3"/>
    <row r="1370" ht="15.75" customHeight="1" x14ac:dyDescent="0.3"/>
    <row r="1371" ht="15.75" customHeight="1" x14ac:dyDescent="0.3"/>
    <row r="1372" ht="15.75" customHeight="1" x14ac:dyDescent="0.3"/>
    <row r="1373" ht="15.75" customHeight="1" x14ac:dyDescent="0.3"/>
    <row r="1374" ht="15.75" customHeight="1" x14ac:dyDescent="0.3"/>
    <row r="1375" ht="15.75" customHeight="1" x14ac:dyDescent="0.3"/>
    <row r="1376" ht="15.75" customHeight="1" x14ac:dyDescent="0.3"/>
    <row r="1377" ht="15.75" customHeight="1" x14ac:dyDescent="0.3"/>
    <row r="1378" ht="15.75" customHeight="1" x14ac:dyDescent="0.3"/>
    <row r="1379" ht="15.75" customHeight="1" x14ac:dyDescent="0.3"/>
    <row r="1380" ht="15.75" customHeight="1" x14ac:dyDescent="0.3"/>
    <row r="1381" ht="15.75" customHeight="1" x14ac:dyDescent="0.3"/>
    <row r="1382" ht="15.75" customHeight="1" x14ac:dyDescent="0.3"/>
    <row r="1383" ht="15.75" customHeight="1" x14ac:dyDescent="0.3"/>
    <row r="1384" ht="15.75" customHeight="1" x14ac:dyDescent="0.3"/>
    <row r="1385" ht="15.75" customHeight="1" x14ac:dyDescent="0.3"/>
    <row r="1386" ht="15.75" customHeight="1" x14ac:dyDescent="0.3"/>
    <row r="1387" ht="15.75" customHeight="1" x14ac:dyDescent="0.3"/>
    <row r="1388" ht="15.75" customHeight="1" x14ac:dyDescent="0.3"/>
    <row r="1389" ht="15.75" customHeight="1" x14ac:dyDescent="0.3"/>
    <row r="1390" ht="15.75" customHeight="1" x14ac:dyDescent="0.3"/>
    <row r="1391" ht="15.75" customHeight="1" x14ac:dyDescent="0.3"/>
    <row r="1392" ht="15.75" customHeight="1" x14ac:dyDescent="0.3"/>
    <row r="1393" ht="15.75" customHeight="1" x14ac:dyDescent="0.3"/>
    <row r="1394" ht="15.75" customHeight="1" x14ac:dyDescent="0.3"/>
    <row r="1395" ht="15.75" customHeight="1" x14ac:dyDescent="0.3"/>
    <row r="1396" ht="15.75" customHeight="1" x14ac:dyDescent="0.3"/>
    <row r="1397" ht="15.75" customHeight="1" x14ac:dyDescent="0.3"/>
    <row r="1398" ht="15.75" customHeight="1" x14ac:dyDescent="0.3"/>
    <row r="1399" ht="15.75" customHeight="1" x14ac:dyDescent="0.3"/>
    <row r="1400" ht="15.75" customHeight="1" x14ac:dyDescent="0.3"/>
    <row r="1401" ht="15.75" customHeight="1" x14ac:dyDescent="0.3"/>
    <row r="1402" ht="15.75" customHeight="1" x14ac:dyDescent="0.3"/>
    <row r="1403" ht="15.75" customHeight="1" x14ac:dyDescent="0.3"/>
    <row r="1404" ht="15.75" customHeight="1" x14ac:dyDescent="0.3"/>
    <row r="1405" ht="15.75" customHeight="1" x14ac:dyDescent="0.3"/>
    <row r="1406" ht="15.75" customHeight="1" x14ac:dyDescent="0.3"/>
    <row r="1407" ht="15.75" customHeight="1" x14ac:dyDescent="0.3"/>
    <row r="1408" ht="15.75" customHeight="1" x14ac:dyDescent="0.3"/>
    <row r="1409" ht="15.75" customHeight="1" x14ac:dyDescent="0.3"/>
    <row r="1410" ht="15.75" customHeight="1" x14ac:dyDescent="0.3"/>
    <row r="1411" ht="15.75" customHeight="1" x14ac:dyDescent="0.3"/>
    <row r="1412" ht="15.75" customHeight="1" x14ac:dyDescent="0.3"/>
    <row r="1413" ht="15.75" customHeight="1" x14ac:dyDescent="0.3"/>
    <row r="1414" ht="15.75" customHeight="1" x14ac:dyDescent="0.3"/>
    <row r="1415" ht="15.75" customHeight="1" x14ac:dyDescent="0.3"/>
    <row r="1416" ht="15.75" customHeight="1" x14ac:dyDescent="0.3"/>
    <row r="1417" ht="15.75" customHeight="1" x14ac:dyDescent="0.3"/>
    <row r="1418" ht="15.75" customHeight="1" x14ac:dyDescent="0.3"/>
    <row r="1419" ht="15.75" customHeight="1" x14ac:dyDescent="0.3"/>
    <row r="1420" ht="15.75" customHeight="1" x14ac:dyDescent="0.3"/>
    <row r="1421" ht="15.75" customHeight="1" x14ac:dyDescent="0.3"/>
    <row r="1422" ht="15.75" customHeight="1" x14ac:dyDescent="0.3"/>
    <row r="1423" ht="15.75" customHeight="1" x14ac:dyDescent="0.3"/>
    <row r="1424" ht="15.75" customHeight="1" x14ac:dyDescent="0.3"/>
    <row r="1425" ht="15.75" customHeight="1" x14ac:dyDescent="0.3"/>
    <row r="1426" ht="15.75" customHeight="1" x14ac:dyDescent="0.3"/>
    <row r="1427" ht="15.75" customHeight="1" x14ac:dyDescent="0.3"/>
    <row r="1428" ht="15.75" customHeight="1" x14ac:dyDescent="0.3"/>
    <row r="1429" ht="15.75" customHeight="1" x14ac:dyDescent="0.3"/>
    <row r="1430" ht="15.75" customHeight="1" x14ac:dyDescent="0.3"/>
    <row r="1431" ht="15.75" customHeight="1" x14ac:dyDescent="0.3"/>
    <row r="1432" ht="15.75" customHeight="1" x14ac:dyDescent="0.3"/>
    <row r="1433" ht="15.75" customHeight="1" x14ac:dyDescent="0.3"/>
    <row r="1434" ht="15.75" customHeight="1" x14ac:dyDescent="0.3"/>
    <row r="1435" ht="15.75" customHeight="1" x14ac:dyDescent="0.3"/>
    <row r="1436" ht="15.75" customHeight="1" x14ac:dyDescent="0.3"/>
    <row r="1437" ht="15.75" customHeight="1" x14ac:dyDescent="0.3"/>
    <row r="1438" ht="15.75" customHeight="1" x14ac:dyDescent="0.3"/>
    <row r="1439" ht="15.75" customHeight="1" x14ac:dyDescent="0.3"/>
    <row r="1440" ht="15.75" customHeight="1" x14ac:dyDescent="0.3"/>
    <row r="1441" ht="15.75" customHeight="1" x14ac:dyDescent="0.3"/>
    <row r="1442" ht="15.75" customHeight="1" x14ac:dyDescent="0.3"/>
    <row r="1443" ht="15.75" customHeight="1" x14ac:dyDescent="0.3"/>
    <row r="1444" ht="15.75" customHeight="1" x14ac:dyDescent="0.3"/>
    <row r="1445" ht="15.75" customHeight="1" x14ac:dyDescent="0.3"/>
    <row r="1446" ht="15.75" customHeight="1" x14ac:dyDescent="0.3"/>
    <row r="1447" ht="15.75" customHeight="1" x14ac:dyDescent="0.3"/>
    <row r="1448" ht="15.75" customHeight="1" x14ac:dyDescent="0.3"/>
    <row r="1449" ht="15.75" customHeight="1" x14ac:dyDescent="0.3"/>
    <row r="1450" ht="15.75" customHeight="1" x14ac:dyDescent="0.3"/>
    <row r="1451" ht="15.75" customHeight="1" x14ac:dyDescent="0.3"/>
    <row r="1452" ht="15.75" customHeight="1" x14ac:dyDescent="0.3"/>
    <row r="1453" ht="15.75" customHeight="1" x14ac:dyDescent="0.3"/>
    <row r="1454" ht="15.75" customHeight="1" x14ac:dyDescent="0.3"/>
    <row r="1455" ht="15.75" customHeight="1" x14ac:dyDescent="0.3"/>
    <row r="1456" ht="15.75" customHeight="1" x14ac:dyDescent="0.3"/>
    <row r="1457" ht="15.75" customHeight="1" x14ac:dyDescent="0.3"/>
    <row r="1458" ht="15.75" customHeight="1" x14ac:dyDescent="0.3"/>
    <row r="1459" ht="15.75" customHeight="1" x14ac:dyDescent="0.3"/>
    <row r="1460" ht="15.75" customHeight="1" x14ac:dyDescent="0.3"/>
    <row r="1461" ht="15.75" customHeight="1" x14ac:dyDescent="0.3"/>
    <row r="1462" ht="15.75" customHeight="1" x14ac:dyDescent="0.3"/>
    <row r="1463" ht="15.75" customHeight="1" x14ac:dyDescent="0.3"/>
    <row r="1464" ht="15.75" customHeight="1" x14ac:dyDescent="0.3"/>
    <row r="1465" ht="15.75" customHeight="1" x14ac:dyDescent="0.3"/>
    <row r="1466" ht="15.75" customHeight="1" x14ac:dyDescent="0.3"/>
    <row r="1467" ht="15.75" customHeight="1" x14ac:dyDescent="0.3"/>
    <row r="1468" ht="15.75" customHeight="1" x14ac:dyDescent="0.3"/>
    <row r="1469" ht="15.75" customHeight="1" x14ac:dyDescent="0.3"/>
    <row r="1470" ht="15.75" customHeight="1" x14ac:dyDescent="0.3"/>
    <row r="1471" ht="15.75" customHeight="1" x14ac:dyDescent="0.3"/>
    <row r="1472" ht="15.75" customHeight="1" x14ac:dyDescent="0.3"/>
    <row r="1473" ht="15.75" customHeight="1" x14ac:dyDescent="0.3"/>
    <row r="1474" ht="15.75" customHeight="1" x14ac:dyDescent="0.3"/>
    <row r="1475" ht="15.75" customHeight="1" x14ac:dyDescent="0.3"/>
    <row r="1476" ht="15.75" customHeight="1" x14ac:dyDescent="0.3"/>
    <row r="1477" ht="15.75" customHeight="1" x14ac:dyDescent="0.3"/>
    <row r="1478" ht="15.75" customHeight="1" x14ac:dyDescent="0.3"/>
    <row r="1479" ht="15.75" customHeight="1" x14ac:dyDescent="0.3"/>
    <row r="1480" ht="15.75" customHeight="1" x14ac:dyDescent="0.3"/>
    <row r="1481" ht="15.75" customHeight="1" x14ac:dyDescent="0.3"/>
    <row r="1482" ht="15.75" customHeight="1" x14ac:dyDescent="0.3"/>
    <row r="1483" ht="15.75" customHeight="1" x14ac:dyDescent="0.3"/>
    <row r="1484" ht="15.75" customHeight="1" x14ac:dyDescent="0.3"/>
    <row r="1485" ht="15.75" customHeight="1" x14ac:dyDescent="0.3"/>
    <row r="1486" ht="15.75" customHeight="1" x14ac:dyDescent="0.3"/>
    <row r="1487" ht="15.75" customHeight="1" x14ac:dyDescent="0.3"/>
    <row r="1488" ht="15.75" customHeight="1" x14ac:dyDescent="0.3"/>
    <row r="1489" ht="15.75" customHeight="1" x14ac:dyDescent="0.3"/>
    <row r="1490" ht="15.75" customHeight="1" x14ac:dyDescent="0.3"/>
    <row r="1491" ht="15.75" customHeight="1" x14ac:dyDescent="0.3"/>
    <row r="1492" ht="15.75" customHeight="1" x14ac:dyDescent="0.3"/>
    <row r="1493" ht="15.75" customHeight="1" x14ac:dyDescent="0.3"/>
    <row r="1494" ht="15.75" customHeight="1" x14ac:dyDescent="0.3"/>
    <row r="1495" ht="15.75" customHeight="1" x14ac:dyDescent="0.3"/>
    <row r="1496" ht="15.75" customHeight="1" x14ac:dyDescent="0.3"/>
    <row r="1497" ht="15.75" customHeight="1" x14ac:dyDescent="0.3"/>
    <row r="1498" ht="15.75" customHeight="1" x14ac:dyDescent="0.3"/>
    <row r="1499" ht="15.75" customHeight="1" x14ac:dyDescent="0.3"/>
    <row r="1500" ht="15.75" customHeight="1" x14ac:dyDescent="0.3"/>
    <row r="1501" ht="15.75" customHeight="1" x14ac:dyDescent="0.3"/>
    <row r="1502" ht="15.75" customHeight="1" x14ac:dyDescent="0.3"/>
    <row r="1503" ht="15.75" customHeight="1" x14ac:dyDescent="0.3"/>
    <row r="1504" ht="15.75" customHeight="1" x14ac:dyDescent="0.3"/>
    <row r="1505" ht="15.75" customHeight="1" x14ac:dyDescent="0.3"/>
    <row r="1506" ht="15.75" customHeight="1" x14ac:dyDescent="0.3"/>
    <row r="1507" ht="15.75" customHeight="1" x14ac:dyDescent="0.3"/>
    <row r="1508" ht="15.75" customHeight="1" x14ac:dyDescent="0.3"/>
    <row r="1509" ht="15.75" customHeight="1" x14ac:dyDescent="0.3"/>
    <row r="1510" ht="15.75" customHeight="1" x14ac:dyDescent="0.3"/>
    <row r="1511" ht="15.75" customHeight="1" x14ac:dyDescent="0.3"/>
    <row r="1512" ht="15.75" customHeight="1" x14ac:dyDescent="0.3"/>
    <row r="1513" ht="15.75" customHeight="1" x14ac:dyDescent="0.3"/>
    <row r="1514" ht="15.75" customHeight="1" x14ac:dyDescent="0.3"/>
    <row r="1515" ht="15.75" customHeight="1" x14ac:dyDescent="0.3"/>
    <row r="1516" ht="15.75" customHeight="1" x14ac:dyDescent="0.3"/>
    <row r="1517" ht="15.75" customHeight="1" x14ac:dyDescent="0.3"/>
    <row r="1518" ht="15.75" customHeight="1" x14ac:dyDescent="0.3"/>
    <row r="1519" ht="15.75" customHeight="1" x14ac:dyDescent="0.3"/>
    <row r="1520" ht="15.75" customHeight="1" x14ac:dyDescent="0.3"/>
    <row r="1521" ht="15.75" customHeight="1" x14ac:dyDescent="0.3"/>
    <row r="1522" ht="15.75" customHeight="1" x14ac:dyDescent="0.3"/>
    <row r="1523" ht="15.75" customHeight="1" x14ac:dyDescent="0.3"/>
    <row r="1524" ht="15.75" customHeight="1" x14ac:dyDescent="0.3"/>
    <row r="1525" ht="15.75" customHeight="1" x14ac:dyDescent="0.3"/>
    <row r="1526" ht="15.75" customHeight="1" x14ac:dyDescent="0.3"/>
    <row r="1527" ht="15.75" customHeight="1" x14ac:dyDescent="0.3"/>
    <row r="1528" ht="15.75" customHeight="1" x14ac:dyDescent="0.3"/>
    <row r="1529" ht="15.75" customHeight="1" x14ac:dyDescent="0.3"/>
    <row r="1530" ht="15.75" customHeight="1" x14ac:dyDescent="0.3"/>
    <row r="1531" ht="15.75" customHeight="1" x14ac:dyDescent="0.3"/>
    <row r="1532" ht="15.75" customHeight="1" x14ac:dyDescent="0.3"/>
    <row r="1533" ht="15.75" customHeight="1" x14ac:dyDescent="0.3"/>
    <row r="1534" ht="15.75" customHeight="1" x14ac:dyDescent="0.3"/>
    <row r="1535" ht="15.75" customHeight="1" x14ac:dyDescent="0.3"/>
    <row r="1536" ht="15.75" customHeight="1" x14ac:dyDescent="0.3"/>
    <row r="1537" ht="15.75" customHeight="1" x14ac:dyDescent="0.3"/>
    <row r="1538" ht="15.75" customHeight="1" x14ac:dyDescent="0.3"/>
    <row r="1539" ht="15.75" customHeight="1" x14ac:dyDescent="0.3"/>
    <row r="1540" ht="15.75" customHeight="1" x14ac:dyDescent="0.3"/>
    <row r="1541" ht="15.75" customHeight="1" x14ac:dyDescent="0.3"/>
    <row r="1542" ht="15.75" customHeight="1" x14ac:dyDescent="0.3"/>
    <row r="1543" ht="15.75" customHeight="1" x14ac:dyDescent="0.3"/>
    <row r="1544" ht="15.75" customHeight="1" x14ac:dyDescent="0.3"/>
    <row r="1545" ht="15.75" customHeight="1" x14ac:dyDescent="0.3"/>
    <row r="1546" ht="15.75" customHeight="1" x14ac:dyDescent="0.3"/>
    <row r="1547" ht="15.75" customHeight="1" x14ac:dyDescent="0.3"/>
    <row r="1548" ht="15.75" customHeight="1" x14ac:dyDescent="0.3"/>
    <row r="1549" ht="15.75" customHeight="1" x14ac:dyDescent="0.3"/>
    <row r="1550" ht="15.75" customHeight="1" x14ac:dyDescent="0.3"/>
    <row r="1551" ht="15.75" customHeight="1" x14ac:dyDescent="0.3"/>
    <row r="1552" ht="15.75" customHeight="1" x14ac:dyDescent="0.3"/>
    <row r="1553" ht="15.75" customHeight="1" x14ac:dyDescent="0.3"/>
    <row r="1554" ht="15.75" customHeight="1" x14ac:dyDescent="0.3"/>
    <row r="1555" ht="15.75" customHeight="1" x14ac:dyDescent="0.3"/>
    <row r="1556" ht="15.75" customHeight="1" x14ac:dyDescent="0.3"/>
    <row r="1557" ht="15.75" customHeight="1" x14ac:dyDescent="0.3"/>
    <row r="1558" ht="15.75" customHeight="1" x14ac:dyDescent="0.3"/>
    <row r="1559" ht="15.75" customHeight="1" x14ac:dyDescent="0.3"/>
    <row r="1560" ht="15.75" customHeight="1" x14ac:dyDescent="0.3"/>
    <row r="1561" ht="15.75" customHeight="1" x14ac:dyDescent="0.3"/>
    <row r="1562" ht="15.75" customHeight="1" x14ac:dyDescent="0.3"/>
    <row r="1563" ht="15.75" customHeight="1" x14ac:dyDescent="0.3"/>
    <row r="1564" ht="15.75" customHeight="1" x14ac:dyDescent="0.3"/>
    <row r="1565" ht="15.75" customHeight="1" x14ac:dyDescent="0.3"/>
    <row r="1566" ht="15.75" customHeight="1" x14ac:dyDescent="0.3"/>
    <row r="1567" ht="15.75" customHeight="1" x14ac:dyDescent="0.3"/>
    <row r="1568" ht="15.75" customHeight="1" x14ac:dyDescent="0.3"/>
    <row r="1569" ht="15.75" customHeight="1" x14ac:dyDescent="0.3"/>
    <row r="1570" ht="15.75" customHeight="1" x14ac:dyDescent="0.3"/>
    <row r="1571" ht="15.75" customHeight="1" x14ac:dyDescent="0.3"/>
    <row r="1572" ht="15.75" customHeight="1" x14ac:dyDescent="0.3"/>
    <row r="1573" ht="15.75" customHeight="1" x14ac:dyDescent="0.3"/>
    <row r="1574" ht="15.75" customHeight="1" x14ac:dyDescent="0.3"/>
    <row r="1575" ht="15.75" customHeight="1" x14ac:dyDescent="0.3"/>
    <row r="1576" ht="15.75" customHeight="1" x14ac:dyDescent="0.3"/>
    <row r="1577" ht="15.75" customHeight="1" x14ac:dyDescent="0.3"/>
    <row r="1578" ht="15.75" customHeight="1" x14ac:dyDescent="0.3"/>
    <row r="1579" ht="15.75" customHeight="1" x14ac:dyDescent="0.3"/>
    <row r="1580" ht="15.75" customHeight="1" x14ac:dyDescent="0.3"/>
    <row r="1581" ht="15.75" customHeight="1" x14ac:dyDescent="0.3"/>
    <row r="1582" ht="15.75" customHeight="1" x14ac:dyDescent="0.3"/>
    <row r="1583" ht="15.75" customHeight="1" x14ac:dyDescent="0.3"/>
    <row r="1584" ht="15.75" customHeight="1" x14ac:dyDescent="0.3"/>
    <row r="1585" ht="15.75" customHeight="1" x14ac:dyDescent="0.3"/>
    <row r="1586" ht="15.75" customHeight="1" x14ac:dyDescent="0.3"/>
    <row r="1587" ht="15.75" customHeight="1" x14ac:dyDescent="0.3"/>
    <row r="1588" ht="15.75" customHeight="1" x14ac:dyDescent="0.3"/>
    <row r="1589" ht="15.75" customHeight="1" x14ac:dyDescent="0.3"/>
    <row r="1590" ht="15.75" customHeight="1" x14ac:dyDescent="0.3"/>
    <row r="1591" ht="15.75" customHeight="1" x14ac:dyDescent="0.3"/>
    <row r="1592" ht="15.75" customHeight="1" x14ac:dyDescent="0.3"/>
    <row r="1593" ht="15.75" customHeight="1" x14ac:dyDescent="0.3"/>
    <row r="1594" ht="15.75" customHeight="1" x14ac:dyDescent="0.3"/>
    <row r="1595" ht="15.75" customHeight="1" x14ac:dyDescent="0.3"/>
    <row r="1596" ht="15.75" customHeight="1" x14ac:dyDescent="0.3"/>
    <row r="1597" ht="15.75" customHeight="1" x14ac:dyDescent="0.3"/>
    <row r="1598" ht="15.75" customHeight="1" x14ac:dyDescent="0.3"/>
    <row r="1599" ht="15.75" customHeight="1" x14ac:dyDescent="0.3"/>
    <row r="1600" ht="15.75" customHeight="1" x14ac:dyDescent="0.3"/>
    <row r="1601" ht="15.75" customHeight="1" x14ac:dyDescent="0.3"/>
    <row r="1602" ht="15.75" customHeight="1" x14ac:dyDescent="0.3"/>
    <row r="1603" ht="15.75" customHeight="1" x14ac:dyDescent="0.3"/>
    <row r="1604" ht="15.75" customHeight="1" x14ac:dyDescent="0.3"/>
    <row r="1605" ht="15.75" customHeight="1" x14ac:dyDescent="0.3"/>
    <row r="1606" ht="15.75" customHeight="1" x14ac:dyDescent="0.3"/>
    <row r="1607" ht="15.75" customHeight="1" x14ac:dyDescent="0.3"/>
    <row r="1608" ht="15.75" customHeight="1" x14ac:dyDescent="0.3"/>
    <row r="1609" ht="15.75" customHeight="1" x14ac:dyDescent="0.3"/>
    <row r="1610" ht="15.75" customHeight="1" x14ac:dyDescent="0.3"/>
    <row r="1611" ht="15.75" customHeight="1" x14ac:dyDescent="0.3"/>
    <row r="1612" ht="15.75" customHeight="1" x14ac:dyDescent="0.3"/>
    <row r="1613" ht="15.75" customHeight="1" x14ac:dyDescent="0.3"/>
    <row r="1614" ht="15.75" customHeight="1" x14ac:dyDescent="0.3"/>
    <row r="1615" ht="15.75" customHeight="1" x14ac:dyDescent="0.3"/>
    <row r="1616" ht="15.75" customHeight="1" x14ac:dyDescent="0.3"/>
    <row r="1617" ht="15.75" customHeight="1" x14ac:dyDescent="0.3"/>
    <row r="1618" ht="15.75" customHeight="1" x14ac:dyDescent="0.3"/>
    <row r="1619" ht="15.75" customHeight="1" x14ac:dyDescent="0.3"/>
    <row r="1620" ht="15.75" customHeight="1" x14ac:dyDescent="0.3"/>
    <row r="1621" ht="15.75" customHeight="1" x14ac:dyDescent="0.3"/>
    <row r="1622" ht="15.75" customHeight="1" x14ac:dyDescent="0.3"/>
    <row r="1623" ht="15.75" customHeight="1" x14ac:dyDescent="0.3"/>
    <row r="1624" ht="15.75" customHeight="1" x14ac:dyDescent="0.3"/>
    <row r="1625" ht="15.75" customHeight="1" x14ac:dyDescent="0.3"/>
    <row r="1626" ht="15.75" customHeight="1" x14ac:dyDescent="0.3"/>
    <row r="1627" ht="15.75" customHeight="1" x14ac:dyDescent="0.3"/>
    <row r="1628" ht="15.75" customHeight="1" x14ac:dyDescent="0.3"/>
    <row r="1629" ht="15.75" customHeight="1" x14ac:dyDescent="0.3"/>
    <row r="1630" ht="15.75" customHeight="1" x14ac:dyDescent="0.3"/>
    <row r="1631" ht="15.75" customHeight="1" x14ac:dyDescent="0.3"/>
    <row r="1632" ht="15.75" customHeight="1" x14ac:dyDescent="0.3"/>
    <row r="1633" ht="15.75" customHeight="1" x14ac:dyDescent="0.3"/>
    <row r="1634" ht="15.75" customHeight="1" x14ac:dyDescent="0.3"/>
    <row r="1635" ht="15.75" customHeight="1" x14ac:dyDescent="0.3"/>
    <row r="1636" ht="15.75" customHeight="1" x14ac:dyDescent="0.3"/>
    <row r="1637" ht="15.75" customHeight="1" x14ac:dyDescent="0.3"/>
    <row r="1638" ht="15.75" customHeight="1" x14ac:dyDescent="0.3"/>
    <row r="1639" ht="15.75" customHeight="1" x14ac:dyDescent="0.3"/>
    <row r="1640" ht="15.75" customHeight="1" x14ac:dyDescent="0.3"/>
    <row r="1641" ht="15.75" customHeight="1" x14ac:dyDescent="0.3"/>
    <row r="1642" ht="15.75" customHeight="1" x14ac:dyDescent="0.3"/>
    <row r="1643" ht="15.75" customHeight="1" x14ac:dyDescent="0.3"/>
    <row r="1644" ht="15.75" customHeight="1" x14ac:dyDescent="0.3"/>
    <row r="1645" ht="15.75" customHeight="1" x14ac:dyDescent="0.3"/>
    <row r="1646" ht="15.75" customHeight="1" x14ac:dyDescent="0.3"/>
    <row r="1647" ht="15.75" customHeight="1" x14ac:dyDescent="0.3"/>
    <row r="1648" ht="15.75" customHeight="1" x14ac:dyDescent="0.3"/>
    <row r="1649" ht="15.75" customHeight="1" x14ac:dyDescent="0.3"/>
    <row r="1650" ht="15.75" customHeight="1" x14ac:dyDescent="0.3"/>
    <row r="1651" ht="15.75" customHeight="1" x14ac:dyDescent="0.3"/>
    <row r="1652" ht="15.75" customHeight="1" x14ac:dyDescent="0.3"/>
    <row r="1653" ht="15.75" customHeight="1" x14ac:dyDescent="0.3"/>
    <row r="1654" ht="15.75" customHeight="1" x14ac:dyDescent="0.3"/>
    <row r="1655" ht="15.75" customHeight="1" x14ac:dyDescent="0.3"/>
    <row r="1656" ht="15.75" customHeight="1" x14ac:dyDescent="0.3"/>
    <row r="1657" ht="15.75" customHeight="1" x14ac:dyDescent="0.3"/>
    <row r="1658" ht="15.75" customHeight="1" x14ac:dyDescent="0.3"/>
    <row r="1659" ht="15.75" customHeight="1" x14ac:dyDescent="0.3"/>
    <row r="1660" ht="15.75" customHeight="1" x14ac:dyDescent="0.3"/>
    <row r="1661" ht="15.75" customHeight="1" x14ac:dyDescent="0.3"/>
    <row r="1662" ht="15.75" customHeight="1" x14ac:dyDescent="0.3"/>
    <row r="1663" ht="15.75" customHeight="1" x14ac:dyDescent="0.3"/>
    <row r="1664" ht="15.75" customHeight="1" x14ac:dyDescent="0.3"/>
    <row r="1665" ht="15.75" customHeight="1" x14ac:dyDescent="0.3"/>
    <row r="1666" ht="15.75" customHeight="1" x14ac:dyDescent="0.3"/>
    <row r="1667" ht="15.75" customHeight="1" x14ac:dyDescent="0.3"/>
    <row r="1668" ht="15.75" customHeight="1" x14ac:dyDescent="0.3"/>
    <row r="1669" ht="15.75" customHeight="1" x14ac:dyDescent="0.3"/>
    <row r="1670" ht="15.75" customHeight="1" x14ac:dyDescent="0.3"/>
    <row r="1671" ht="15.75" customHeight="1" x14ac:dyDescent="0.3"/>
    <row r="1672" ht="15.75" customHeight="1" x14ac:dyDescent="0.3"/>
    <row r="1673" ht="15.75" customHeight="1" x14ac:dyDescent="0.3"/>
    <row r="1674" ht="15.75" customHeight="1" x14ac:dyDescent="0.3"/>
    <row r="1675" ht="15.75" customHeight="1" x14ac:dyDescent="0.3"/>
    <row r="1676" ht="15.75" customHeight="1" x14ac:dyDescent="0.3"/>
    <row r="1677" ht="15.75" customHeight="1" x14ac:dyDescent="0.3"/>
    <row r="1678" ht="15.75" customHeight="1" x14ac:dyDescent="0.3"/>
    <row r="1679" ht="15.75" customHeight="1" x14ac:dyDescent="0.3"/>
    <row r="1680" ht="15.75" customHeight="1" x14ac:dyDescent="0.3"/>
    <row r="1681" ht="15.75" customHeight="1" x14ac:dyDescent="0.3"/>
    <row r="1682" ht="15.75" customHeight="1" x14ac:dyDescent="0.3"/>
    <row r="1683" ht="15.75" customHeight="1" x14ac:dyDescent="0.3"/>
    <row r="1684" ht="15.75" customHeight="1" x14ac:dyDescent="0.3"/>
    <row r="1685" ht="15.75" customHeight="1" x14ac:dyDescent="0.3"/>
    <row r="1686" ht="15.75" customHeight="1" x14ac:dyDescent="0.3"/>
    <row r="1687" ht="15.75" customHeight="1" x14ac:dyDescent="0.3"/>
    <row r="1688" ht="15.75" customHeight="1" x14ac:dyDescent="0.3"/>
    <row r="1689" ht="15.75" customHeight="1" x14ac:dyDescent="0.3"/>
    <row r="1690" ht="15.75" customHeight="1" x14ac:dyDescent="0.3"/>
    <row r="1691" ht="15.75" customHeight="1" x14ac:dyDescent="0.3"/>
    <row r="1692" ht="15.75" customHeight="1" x14ac:dyDescent="0.3"/>
    <row r="1693" ht="15.75" customHeight="1" x14ac:dyDescent="0.3"/>
    <row r="1694" ht="15.75" customHeight="1" x14ac:dyDescent="0.3"/>
    <row r="1695" ht="15.75" customHeight="1" x14ac:dyDescent="0.3"/>
    <row r="1696" ht="15.75" customHeight="1" x14ac:dyDescent="0.3"/>
    <row r="1697" ht="15.75" customHeight="1" x14ac:dyDescent="0.3"/>
    <row r="1698" ht="15.75" customHeight="1" x14ac:dyDescent="0.3"/>
    <row r="1699" ht="15.75" customHeight="1" x14ac:dyDescent="0.3"/>
    <row r="1700" ht="15.75" customHeight="1" x14ac:dyDescent="0.3"/>
    <row r="1701" ht="15.75" customHeight="1" x14ac:dyDescent="0.3"/>
    <row r="1702" ht="15.75" customHeight="1" x14ac:dyDescent="0.3"/>
    <row r="1703" ht="15.75" customHeight="1" x14ac:dyDescent="0.3"/>
    <row r="1704" ht="15.75" customHeight="1" x14ac:dyDescent="0.3"/>
    <row r="1705" ht="15.75" customHeight="1" x14ac:dyDescent="0.3"/>
    <row r="1706" ht="15.75" customHeight="1" x14ac:dyDescent="0.3"/>
    <row r="1707" ht="15.75" customHeight="1" x14ac:dyDescent="0.3"/>
    <row r="1708" ht="15.75" customHeight="1" x14ac:dyDescent="0.3"/>
    <row r="1709" ht="15.75" customHeight="1" x14ac:dyDescent="0.3"/>
    <row r="1710" ht="15.75" customHeight="1" x14ac:dyDescent="0.3"/>
    <row r="1711" ht="15.75" customHeight="1" x14ac:dyDescent="0.3"/>
    <row r="1712" ht="15.75" customHeight="1" x14ac:dyDescent="0.3"/>
    <row r="1713" ht="15.75" customHeight="1" x14ac:dyDescent="0.3"/>
    <row r="1714" ht="15.75" customHeight="1" x14ac:dyDescent="0.3"/>
    <row r="1715" ht="15.75" customHeight="1" x14ac:dyDescent="0.3"/>
    <row r="1716" ht="15.75" customHeight="1" x14ac:dyDescent="0.3"/>
    <row r="1717" ht="15.75" customHeight="1" x14ac:dyDescent="0.3"/>
    <row r="1718" ht="15.75" customHeight="1" x14ac:dyDescent="0.3"/>
    <row r="1719" ht="15.75" customHeight="1" x14ac:dyDescent="0.3"/>
    <row r="1720" ht="15.75" customHeight="1" x14ac:dyDescent="0.3"/>
    <row r="1721" ht="15.75" customHeight="1" x14ac:dyDescent="0.3"/>
    <row r="1722" ht="15.75" customHeight="1" x14ac:dyDescent="0.3"/>
    <row r="1723" ht="15.75" customHeight="1" x14ac:dyDescent="0.3"/>
    <row r="1724" ht="15.75" customHeight="1" x14ac:dyDescent="0.3"/>
    <row r="1725" ht="15.75" customHeight="1" x14ac:dyDescent="0.3"/>
    <row r="1726" ht="15.75" customHeight="1" x14ac:dyDescent="0.3"/>
    <row r="1727" ht="15.75" customHeight="1" x14ac:dyDescent="0.3"/>
    <row r="1728" ht="15.75" customHeight="1" x14ac:dyDescent="0.3"/>
    <row r="1729" ht="15.75" customHeight="1" x14ac:dyDescent="0.3"/>
    <row r="1730" ht="15.75" customHeight="1" x14ac:dyDescent="0.3"/>
    <row r="1731" ht="15.75" customHeight="1" x14ac:dyDescent="0.3"/>
    <row r="1732" ht="15.75" customHeight="1" x14ac:dyDescent="0.3"/>
    <row r="1733" ht="15.75" customHeight="1" x14ac:dyDescent="0.3"/>
    <row r="1734" ht="15.75" customHeight="1" x14ac:dyDescent="0.3"/>
    <row r="1735" ht="15.75" customHeight="1" x14ac:dyDescent="0.3"/>
    <row r="1736" ht="15.75" customHeight="1" x14ac:dyDescent="0.3"/>
    <row r="1737" ht="15.75" customHeight="1" x14ac:dyDescent="0.3"/>
    <row r="1738" ht="15.75" customHeight="1" x14ac:dyDescent="0.3"/>
    <row r="1739" ht="15.75" customHeight="1" x14ac:dyDescent="0.3"/>
    <row r="1740" ht="15.75" customHeight="1" x14ac:dyDescent="0.3"/>
    <row r="1741" ht="15.75" customHeight="1" x14ac:dyDescent="0.3"/>
    <row r="1742" ht="15.75" customHeight="1" x14ac:dyDescent="0.3"/>
    <row r="1743" ht="15.75" customHeight="1" x14ac:dyDescent="0.3"/>
    <row r="1744" ht="15.75" customHeight="1" x14ac:dyDescent="0.3"/>
    <row r="1745" ht="15.75" customHeight="1" x14ac:dyDescent="0.3"/>
    <row r="1746" ht="15.75" customHeight="1" x14ac:dyDescent="0.3"/>
    <row r="1747" ht="15.75" customHeight="1" x14ac:dyDescent="0.3"/>
    <row r="1748" ht="15.75" customHeight="1" x14ac:dyDescent="0.3"/>
    <row r="1749" ht="15.75" customHeight="1" x14ac:dyDescent="0.3"/>
    <row r="1750" ht="15.75" customHeight="1" x14ac:dyDescent="0.3"/>
    <row r="1751" ht="15.75" customHeight="1" x14ac:dyDescent="0.3"/>
    <row r="1752" ht="15.75" customHeight="1" x14ac:dyDescent="0.3"/>
    <row r="1753" ht="15.75" customHeight="1" x14ac:dyDescent="0.3"/>
    <row r="1754" ht="15.75" customHeight="1" x14ac:dyDescent="0.3"/>
    <row r="1755" ht="15.75" customHeight="1" x14ac:dyDescent="0.3"/>
    <row r="1756" ht="15.75" customHeight="1" x14ac:dyDescent="0.3"/>
    <row r="1757" ht="15.75" customHeight="1" x14ac:dyDescent="0.3"/>
    <row r="1758" ht="15.75" customHeight="1" x14ac:dyDescent="0.3"/>
    <row r="1759" ht="15.75" customHeight="1" x14ac:dyDescent="0.3"/>
    <row r="1760" ht="15.75" customHeight="1" x14ac:dyDescent="0.3"/>
    <row r="1761" ht="15.75" customHeight="1" x14ac:dyDescent="0.3"/>
    <row r="1762" ht="15.75" customHeight="1" x14ac:dyDescent="0.3"/>
    <row r="1763" ht="15.75" customHeight="1" x14ac:dyDescent="0.3"/>
    <row r="1764" ht="15.75" customHeight="1" x14ac:dyDescent="0.3"/>
    <row r="1765" ht="15.75" customHeight="1" x14ac:dyDescent="0.3"/>
    <row r="1766" ht="15.75" customHeight="1" x14ac:dyDescent="0.3"/>
    <row r="1767" ht="15.75" customHeight="1" x14ac:dyDescent="0.3"/>
    <row r="1768" ht="15.75" customHeight="1" x14ac:dyDescent="0.3"/>
    <row r="1769" ht="15.75" customHeight="1" x14ac:dyDescent="0.3"/>
    <row r="1770" ht="15.75" customHeight="1" x14ac:dyDescent="0.3"/>
    <row r="1771" ht="15.75" customHeight="1" x14ac:dyDescent="0.3"/>
    <row r="1772" ht="15.75" customHeight="1" x14ac:dyDescent="0.3"/>
    <row r="1773" ht="15.75" customHeight="1" x14ac:dyDescent="0.3"/>
    <row r="1774" ht="15.75" customHeight="1" x14ac:dyDescent="0.3"/>
    <row r="1775" ht="15.75" customHeight="1" x14ac:dyDescent="0.3"/>
    <row r="1776" ht="15.75" customHeight="1" x14ac:dyDescent="0.3"/>
    <row r="1777" ht="15.75" customHeight="1" x14ac:dyDescent="0.3"/>
    <row r="1778" ht="15.75" customHeight="1" x14ac:dyDescent="0.3"/>
    <row r="1779" ht="15.75" customHeight="1" x14ac:dyDescent="0.3"/>
    <row r="1780" ht="15.75" customHeight="1" x14ac:dyDescent="0.3"/>
    <row r="1781" ht="15.75" customHeight="1" x14ac:dyDescent="0.3"/>
    <row r="1782" ht="15.75" customHeight="1" x14ac:dyDescent="0.3"/>
    <row r="1783" ht="15.75" customHeight="1" x14ac:dyDescent="0.3"/>
    <row r="1784" ht="15.75" customHeight="1" x14ac:dyDescent="0.3"/>
    <row r="1785" ht="15.75" customHeight="1" x14ac:dyDescent="0.3"/>
    <row r="1786" ht="15.75" customHeight="1" x14ac:dyDescent="0.3"/>
    <row r="1787" ht="15.75" customHeight="1" x14ac:dyDescent="0.3"/>
    <row r="1788" ht="15.75" customHeight="1" x14ac:dyDescent="0.3"/>
    <row r="1789" ht="15.75" customHeight="1" x14ac:dyDescent="0.3"/>
    <row r="1790" ht="15.75" customHeight="1" x14ac:dyDescent="0.3"/>
    <row r="1791" ht="15.75" customHeight="1" x14ac:dyDescent="0.3"/>
    <row r="1792" ht="15.75" customHeight="1" x14ac:dyDescent="0.3"/>
    <row r="1793" ht="15.75" customHeight="1" x14ac:dyDescent="0.3"/>
    <row r="1794" ht="15.75" customHeight="1" x14ac:dyDescent="0.3"/>
    <row r="1795" ht="15.75" customHeight="1" x14ac:dyDescent="0.3"/>
    <row r="1796" ht="15.75" customHeight="1" x14ac:dyDescent="0.3"/>
    <row r="1797" ht="15.75" customHeight="1" x14ac:dyDescent="0.3"/>
    <row r="1798" ht="15.75" customHeight="1" x14ac:dyDescent="0.3"/>
    <row r="1799" ht="15.75" customHeight="1" x14ac:dyDescent="0.3"/>
    <row r="1800" ht="15.75" customHeight="1" x14ac:dyDescent="0.3"/>
    <row r="1801" ht="15.75" customHeight="1" x14ac:dyDescent="0.3"/>
    <row r="1802" ht="15.75" customHeight="1" x14ac:dyDescent="0.3"/>
    <row r="1803" ht="15.75" customHeight="1" x14ac:dyDescent="0.3"/>
    <row r="1804" ht="15.75" customHeight="1" x14ac:dyDescent="0.3"/>
    <row r="1805" ht="15.75" customHeight="1" x14ac:dyDescent="0.3"/>
    <row r="1806" ht="15.75" customHeight="1" x14ac:dyDescent="0.3"/>
    <row r="1807" ht="15.75" customHeight="1" x14ac:dyDescent="0.3"/>
    <row r="1808" ht="15.75" customHeight="1" x14ac:dyDescent="0.3"/>
    <row r="1809" ht="15.75" customHeight="1" x14ac:dyDescent="0.3"/>
    <row r="1810" ht="15.75" customHeight="1" x14ac:dyDescent="0.3"/>
    <row r="1811" ht="15.75" customHeight="1" x14ac:dyDescent="0.3"/>
    <row r="1812" ht="15.75" customHeight="1" x14ac:dyDescent="0.3"/>
    <row r="1813" ht="15.75" customHeight="1" x14ac:dyDescent="0.3"/>
    <row r="1814" ht="15.75" customHeight="1" x14ac:dyDescent="0.3"/>
    <row r="1815" ht="15.75" customHeight="1" x14ac:dyDescent="0.3"/>
    <row r="1816" ht="15.75" customHeight="1" x14ac:dyDescent="0.3"/>
    <row r="1817" ht="15.75" customHeight="1" x14ac:dyDescent="0.3"/>
    <row r="1818" ht="15.75" customHeight="1" x14ac:dyDescent="0.3"/>
    <row r="1819" ht="15.75" customHeight="1" x14ac:dyDescent="0.3"/>
    <row r="1820" ht="15.75" customHeight="1" x14ac:dyDescent="0.3"/>
    <row r="1821" ht="15.75" customHeight="1" x14ac:dyDescent="0.3"/>
    <row r="1822" ht="15.75" customHeight="1" x14ac:dyDescent="0.3"/>
    <row r="1823" ht="15.75" customHeight="1" x14ac:dyDescent="0.3"/>
    <row r="1824" ht="15.75" customHeight="1" x14ac:dyDescent="0.3"/>
    <row r="1825" ht="15.75" customHeight="1" x14ac:dyDescent="0.3"/>
    <row r="1826" ht="15.75" customHeight="1" x14ac:dyDescent="0.3"/>
    <row r="1827" ht="15.75" customHeight="1" x14ac:dyDescent="0.3"/>
    <row r="1828" ht="15.75" customHeight="1" x14ac:dyDescent="0.3"/>
    <row r="1829" ht="15.75" customHeight="1" x14ac:dyDescent="0.3"/>
    <row r="1830" ht="15.75" customHeight="1" x14ac:dyDescent="0.3"/>
    <row r="1831" ht="15.75" customHeight="1" x14ac:dyDescent="0.3"/>
    <row r="1832" ht="15.75" customHeight="1" x14ac:dyDescent="0.3"/>
    <row r="1833" ht="15.75" customHeight="1" x14ac:dyDescent="0.3"/>
    <row r="1834" ht="15.75" customHeight="1" x14ac:dyDescent="0.3"/>
    <row r="1835" ht="15.75" customHeight="1" x14ac:dyDescent="0.3"/>
    <row r="1836" ht="15.75" customHeight="1" x14ac:dyDescent="0.3"/>
    <row r="1837" ht="15.75" customHeight="1" x14ac:dyDescent="0.3"/>
    <row r="1838" ht="15.75" customHeight="1" x14ac:dyDescent="0.3"/>
    <row r="1839" ht="15.75" customHeight="1" x14ac:dyDescent="0.3"/>
    <row r="1840" ht="15.75" customHeight="1" x14ac:dyDescent="0.3"/>
    <row r="1841" ht="15.75" customHeight="1" x14ac:dyDescent="0.3"/>
    <row r="1842" ht="15.75" customHeight="1" x14ac:dyDescent="0.3"/>
    <row r="1843" ht="15.75" customHeight="1" x14ac:dyDescent="0.3"/>
    <row r="1844" ht="15.75" customHeight="1" x14ac:dyDescent="0.3"/>
    <row r="1845" ht="15.75" customHeight="1" x14ac:dyDescent="0.3"/>
    <row r="1846" ht="15.75" customHeight="1" x14ac:dyDescent="0.3"/>
    <row r="1847" ht="15.75" customHeight="1" x14ac:dyDescent="0.3"/>
    <row r="1848" ht="15.75" customHeight="1" x14ac:dyDescent="0.3"/>
    <row r="1849" ht="15.75" customHeight="1" x14ac:dyDescent="0.3"/>
    <row r="1850" ht="15.75" customHeight="1" x14ac:dyDescent="0.3"/>
    <row r="1851" ht="15.75" customHeight="1" x14ac:dyDescent="0.3"/>
    <row r="1852" ht="15.75" customHeight="1" x14ac:dyDescent="0.3"/>
    <row r="1853" ht="15.75" customHeight="1" x14ac:dyDescent="0.3"/>
    <row r="1854" ht="15.75" customHeight="1" x14ac:dyDescent="0.3"/>
    <row r="1855" ht="15.75" customHeight="1" x14ac:dyDescent="0.3"/>
    <row r="1856" ht="15.75" customHeight="1" x14ac:dyDescent="0.3"/>
    <row r="1857" ht="15.75" customHeight="1" x14ac:dyDescent="0.3"/>
    <row r="1858" ht="15.75" customHeight="1" x14ac:dyDescent="0.3"/>
    <row r="1859" ht="15.75" customHeight="1" x14ac:dyDescent="0.3"/>
    <row r="1860" ht="15.75" customHeight="1" x14ac:dyDescent="0.3"/>
    <row r="1861" ht="15.75" customHeight="1" x14ac:dyDescent="0.3"/>
    <row r="1862" ht="15.75" customHeight="1" x14ac:dyDescent="0.3"/>
    <row r="1863" ht="15.75" customHeight="1" x14ac:dyDescent="0.3"/>
    <row r="1864" ht="15.75" customHeight="1" x14ac:dyDescent="0.3"/>
    <row r="1865" ht="15.75" customHeight="1" x14ac:dyDescent="0.3"/>
    <row r="1866" ht="15.75" customHeight="1" x14ac:dyDescent="0.3"/>
    <row r="1867" ht="15.75" customHeight="1" x14ac:dyDescent="0.3"/>
    <row r="1868" ht="15.75" customHeight="1" x14ac:dyDescent="0.3"/>
    <row r="1869" ht="15.75" customHeight="1" x14ac:dyDescent="0.3"/>
    <row r="1870" ht="15.75" customHeight="1" x14ac:dyDescent="0.3"/>
    <row r="1871" ht="15.75" customHeight="1" x14ac:dyDescent="0.3"/>
    <row r="1872" ht="15.75" customHeight="1" x14ac:dyDescent="0.3"/>
    <row r="1873" ht="15.75" customHeight="1" x14ac:dyDescent="0.3"/>
    <row r="1874" ht="15.75" customHeight="1" x14ac:dyDescent="0.3"/>
    <row r="1875" ht="15.75" customHeight="1" x14ac:dyDescent="0.3"/>
    <row r="1876" ht="15.75" customHeight="1" x14ac:dyDescent="0.3"/>
    <row r="1877" ht="15.75" customHeight="1" x14ac:dyDescent="0.3"/>
    <row r="1878" ht="15.75" customHeight="1" x14ac:dyDescent="0.3"/>
    <row r="1879" ht="15.75" customHeight="1" x14ac:dyDescent="0.3"/>
    <row r="1880" ht="15.75" customHeight="1" x14ac:dyDescent="0.3"/>
    <row r="1881" ht="15.75" customHeight="1" x14ac:dyDescent="0.3"/>
    <row r="1882" ht="15.75" customHeight="1" x14ac:dyDescent="0.3"/>
    <row r="1883" ht="15.75" customHeight="1" x14ac:dyDescent="0.3"/>
    <row r="1884" ht="15.75" customHeight="1" x14ac:dyDescent="0.3"/>
    <row r="1885" ht="15.75" customHeight="1" x14ac:dyDescent="0.3"/>
    <row r="1886" ht="15.75" customHeight="1" x14ac:dyDescent="0.3"/>
    <row r="1887" ht="15.75" customHeight="1" x14ac:dyDescent="0.3"/>
    <row r="1888" ht="15.75" customHeight="1" x14ac:dyDescent="0.3"/>
    <row r="1889" ht="15.75" customHeight="1" x14ac:dyDescent="0.3"/>
    <row r="1890" ht="15.75" customHeight="1" x14ac:dyDescent="0.3"/>
    <row r="1891" ht="15.75" customHeight="1" x14ac:dyDescent="0.3"/>
    <row r="1892" ht="15.75" customHeight="1" x14ac:dyDescent="0.3"/>
    <row r="1893" ht="15.75" customHeight="1" x14ac:dyDescent="0.3"/>
    <row r="1894" ht="15.75" customHeight="1" x14ac:dyDescent="0.3"/>
    <row r="1895" ht="15.75" customHeight="1" x14ac:dyDescent="0.3"/>
    <row r="1896" ht="15.75" customHeight="1" x14ac:dyDescent="0.3"/>
    <row r="1897" ht="15.75" customHeight="1" x14ac:dyDescent="0.3"/>
    <row r="1898" ht="15.75" customHeight="1" x14ac:dyDescent="0.3"/>
    <row r="1899" ht="15.75" customHeight="1" x14ac:dyDescent="0.3"/>
    <row r="1900" ht="15.75" customHeight="1" x14ac:dyDescent="0.3"/>
    <row r="1901" ht="15.75" customHeight="1" x14ac:dyDescent="0.3"/>
    <row r="1902" ht="15.75" customHeight="1" x14ac:dyDescent="0.3"/>
    <row r="1903" ht="15.75" customHeight="1" x14ac:dyDescent="0.3"/>
    <row r="1904" ht="15.75" customHeight="1" x14ac:dyDescent="0.3"/>
    <row r="1905" ht="15.75" customHeight="1" x14ac:dyDescent="0.3"/>
    <row r="1906" ht="15.75" customHeight="1" x14ac:dyDescent="0.3"/>
    <row r="1907" ht="15.75" customHeight="1" x14ac:dyDescent="0.3"/>
    <row r="1908" ht="15.75" customHeight="1" x14ac:dyDescent="0.3"/>
    <row r="1909" ht="15.75" customHeight="1" x14ac:dyDescent="0.3"/>
    <row r="1910" ht="15.75" customHeight="1" x14ac:dyDescent="0.3"/>
    <row r="1911" ht="15.75" customHeight="1" x14ac:dyDescent="0.3"/>
    <row r="1912" ht="15.75" customHeight="1" x14ac:dyDescent="0.3"/>
    <row r="1913" ht="15.75" customHeight="1" x14ac:dyDescent="0.3"/>
    <row r="1914" ht="15.75" customHeight="1" x14ac:dyDescent="0.3"/>
    <row r="1915" ht="15.75" customHeight="1" x14ac:dyDescent="0.3"/>
    <row r="1916" ht="15.75" customHeight="1" x14ac:dyDescent="0.3"/>
    <row r="1917" ht="15.75" customHeight="1" x14ac:dyDescent="0.3"/>
    <row r="1918" ht="15.75" customHeight="1" x14ac:dyDescent="0.3"/>
    <row r="1919" ht="15.75" customHeight="1" x14ac:dyDescent="0.3"/>
    <row r="1920" ht="15.75" customHeight="1" x14ac:dyDescent="0.3"/>
    <row r="1921" ht="15.75" customHeight="1" x14ac:dyDescent="0.3"/>
    <row r="1922" ht="15.75" customHeight="1" x14ac:dyDescent="0.3"/>
    <row r="1923" ht="15.75" customHeight="1" x14ac:dyDescent="0.3"/>
    <row r="1924" ht="15.75" customHeight="1" x14ac:dyDescent="0.3"/>
    <row r="1925" ht="15.75" customHeight="1" x14ac:dyDescent="0.3"/>
    <row r="1926" ht="15.75" customHeight="1" x14ac:dyDescent="0.3"/>
    <row r="1927" ht="15.75" customHeight="1" x14ac:dyDescent="0.3"/>
    <row r="1928" ht="15.75" customHeight="1" x14ac:dyDescent="0.3"/>
    <row r="1929" ht="15.75" customHeight="1" x14ac:dyDescent="0.3"/>
    <row r="1930" ht="15.75" customHeight="1" x14ac:dyDescent="0.3"/>
    <row r="1931" ht="15.75" customHeight="1" x14ac:dyDescent="0.3"/>
    <row r="1932" ht="15.75" customHeight="1" x14ac:dyDescent="0.3"/>
    <row r="1933" ht="15.75" customHeight="1" x14ac:dyDescent="0.3"/>
    <row r="1934" ht="15.75" customHeight="1" x14ac:dyDescent="0.3"/>
    <row r="1935" ht="15.75" customHeight="1" x14ac:dyDescent="0.3"/>
    <row r="1936" ht="15.75" customHeight="1" x14ac:dyDescent="0.3"/>
    <row r="1937" ht="15.75" customHeight="1" x14ac:dyDescent="0.3"/>
    <row r="1938" ht="15.75" customHeight="1" x14ac:dyDescent="0.3"/>
    <row r="1939" ht="15.75" customHeight="1" x14ac:dyDescent="0.3"/>
    <row r="1940" ht="15.75" customHeight="1" x14ac:dyDescent="0.3"/>
    <row r="1941" ht="15.75" customHeight="1" x14ac:dyDescent="0.3"/>
    <row r="1942" ht="15.75" customHeight="1" x14ac:dyDescent="0.3"/>
    <row r="1943" ht="15.75" customHeight="1" x14ac:dyDescent="0.3"/>
    <row r="1944" ht="15.75" customHeight="1" x14ac:dyDescent="0.3"/>
    <row r="1945" ht="15.75" customHeight="1" x14ac:dyDescent="0.3"/>
    <row r="1946" ht="15.75" customHeight="1" x14ac:dyDescent="0.3"/>
    <row r="1947" ht="15.75" customHeight="1" x14ac:dyDescent="0.3"/>
    <row r="1948" ht="15.75" customHeight="1" x14ac:dyDescent="0.3"/>
    <row r="1949" ht="15.75" customHeight="1" x14ac:dyDescent="0.3"/>
    <row r="1950" ht="15.75" customHeight="1" x14ac:dyDescent="0.3"/>
  </sheetData>
  <mergeCells count="7">
    <mergeCell ref="M14:Q15"/>
    <mergeCell ref="C1:R1"/>
    <mergeCell ref="D7:Q8"/>
    <mergeCell ref="G14:H14"/>
    <mergeCell ref="I14:J14"/>
    <mergeCell ref="K14:L14"/>
    <mergeCell ref="D3:Q5"/>
  </mergeCells>
  <conditionalFormatting sqref="F27:Q38">
    <cfRule type="expression" dxfId="1129" priority="16" stopIfTrue="1">
      <formula>ISNUMBER(F27)</formula>
    </cfRule>
  </conditionalFormatting>
  <conditionalFormatting sqref="F39:Q39">
    <cfRule type="expression" dxfId="1128" priority="12" stopIfTrue="1">
      <formula>ISNUMBER(F39)</formula>
    </cfRule>
  </conditionalFormatting>
  <hyperlinks>
    <hyperlink ref="A5" location="'3. Instalaciones fijas'!A1" display="3. Instalaciones fijas"/>
    <hyperlink ref="A7" location="'5. Emisiones Fugitivas'!A1" display="5. Emisiones fugitivas"/>
    <hyperlink ref="A3" location="'1.Datos generales municipio'!A1" display="1. Datos del municipio"/>
    <hyperlink ref="A6" location="'4. Vehículos y maquinaria'!A1" display="4. Vehículos y maquinaria"/>
    <hyperlink ref="A8" location="'6. Información adicional'!A1" display="6. Información adicional"/>
    <hyperlink ref="A9" location="'7.Electricidad y otras energías'!A1" display="7. Electricidad y otras energías"/>
    <hyperlink ref="A10" location="'8. Informe final. Resultados'!A1" display="8. Informe final: Resultados"/>
    <hyperlink ref="A11" location="'9. Factores de emisión'!A1" display="9. Factores de emisión"/>
    <hyperlink ref="A12" location="'10. Revisiones calculadora'!A1" display="10. Revisiones de la calculadora"/>
  </hyperlink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RowColHeaders="0" zoomScaleNormal="100" workbookViewId="0">
      <pane xSplit="2" ySplit="1" topLeftCell="C2" activePane="bottomRight" state="frozen"/>
      <selection activeCell="D3" sqref="D3:Q5"/>
      <selection pane="topRight" activeCell="D3" sqref="D3:Q5"/>
      <selection pane="bottomLeft" activeCell="D3" sqref="D3:Q5"/>
      <selection pane="bottomRight"/>
    </sheetView>
  </sheetViews>
  <sheetFormatPr baseColWidth="10" defaultColWidth="11.42578125" defaultRowHeight="15" x14ac:dyDescent="0.25"/>
  <cols>
    <col min="1" max="1" width="26.85546875" style="537" customWidth="1"/>
    <col min="2" max="2" width="0.5703125" style="540" customWidth="1"/>
    <col min="3" max="3" width="1" style="410" customWidth="1"/>
    <col min="4" max="4" width="1.42578125" style="414" customWidth="1"/>
    <col min="5" max="5" width="24.7109375" style="414" customWidth="1"/>
    <col min="6" max="6" width="17.85546875" style="414" customWidth="1"/>
    <col min="7" max="7" width="14.85546875" style="414" customWidth="1"/>
    <col min="8" max="13" width="9" style="414" customWidth="1"/>
    <col min="14" max="17" width="15.42578125" style="414" customWidth="1"/>
    <col min="18" max="18" width="12.28515625" style="414" customWidth="1"/>
    <col min="19" max="19" width="3.42578125" style="414" customWidth="1"/>
    <col min="20" max="16384" width="11.42578125" style="414"/>
  </cols>
  <sheetData>
    <row r="1" spans="1:19" s="410" customFormat="1" ht="36" customHeight="1" x14ac:dyDescent="0.25">
      <c r="A1" s="537"/>
      <c r="B1" s="540"/>
      <c r="C1" s="876" t="s">
        <v>1535</v>
      </c>
      <c r="D1" s="876"/>
      <c r="E1" s="876"/>
      <c r="F1" s="876"/>
      <c r="G1" s="876"/>
      <c r="H1" s="876"/>
      <c r="I1" s="876"/>
      <c r="J1" s="876"/>
      <c r="K1" s="876"/>
      <c r="L1" s="876"/>
      <c r="M1" s="876"/>
      <c r="N1" s="876"/>
      <c r="O1" s="876"/>
      <c r="P1" s="876"/>
      <c r="Q1" s="876"/>
      <c r="R1" s="876"/>
      <c r="S1" s="912"/>
    </row>
    <row r="2" spans="1:19" ht="36" customHeight="1" x14ac:dyDescent="0.25">
      <c r="A2" s="531"/>
      <c r="B2" s="541"/>
    </row>
    <row r="3" spans="1:19" ht="15" customHeight="1" x14ac:dyDescent="0.25">
      <c r="A3" s="420" t="s">
        <v>1248</v>
      </c>
      <c r="B3" s="541"/>
      <c r="E3" s="603" t="s">
        <v>1328</v>
      </c>
      <c r="F3" s="489"/>
      <c r="G3" s="489"/>
      <c r="H3" s="489"/>
      <c r="I3" s="489"/>
      <c r="J3" s="489"/>
      <c r="K3" s="489"/>
      <c r="M3" s="489"/>
      <c r="N3" s="489"/>
      <c r="O3" s="489"/>
      <c r="P3" s="489"/>
      <c r="Q3" s="489"/>
      <c r="R3" s="489"/>
      <c r="S3" s="490"/>
    </row>
    <row r="4" spans="1:19" ht="15" customHeight="1" x14ac:dyDescent="0.25">
      <c r="A4" s="420" t="s">
        <v>1028</v>
      </c>
      <c r="B4" s="541"/>
      <c r="E4" s="519"/>
      <c r="F4" s="489"/>
      <c r="G4" s="489"/>
      <c r="H4" s="489"/>
      <c r="I4" s="489"/>
      <c r="J4" s="489"/>
      <c r="K4" s="489"/>
      <c r="M4" s="489"/>
      <c r="N4" s="489"/>
      <c r="O4" s="489"/>
      <c r="P4" s="489"/>
      <c r="Q4" s="489"/>
      <c r="R4" s="489"/>
      <c r="S4" s="490"/>
    </row>
    <row r="5" spans="1:19" ht="15" customHeight="1" x14ac:dyDescent="0.25">
      <c r="A5" s="418" t="s">
        <v>1029</v>
      </c>
      <c r="B5" s="541"/>
      <c r="E5" s="603" t="s">
        <v>1392</v>
      </c>
      <c r="F5" s="489"/>
      <c r="G5" s="489"/>
      <c r="H5" s="489"/>
      <c r="I5" s="489"/>
      <c r="J5" s="489"/>
      <c r="K5" s="489"/>
      <c r="L5" s="489"/>
      <c r="M5" s="489"/>
      <c r="N5" s="489"/>
      <c r="O5" s="489"/>
      <c r="P5" s="489"/>
      <c r="Q5" s="489"/>
      <c r="R5" s="489"/>
      <c r="S5" s="490"/>
    </row>
    <row r="6" spans="1:19" ht="15" customHeight="1" x14ac:dyDescent="0.25">
      <c r="A6" s="420" t="s">
        <v>1030</v>
      </c>
      <c r="B6" s="541"/>
      <c r="E6" s="489"/>
      <c r="F6" s="489"/>
      <c r="G6" s="489"/>
      <c r="H6" s="489"/>
      <c r="I6" s="489"/>
      <c r="J6" s="489"/>
      <c r="K6" s="489"/>
      <c r="L6" s="489"/>
      <c r="M6" s="489"/>
      <c r="N6" s="489"/>
      <c r="O6" s="489"/>
      <c r="P6" s="489"/>
      <c r="Q6" s="489"/>
      <c r="R6" s="489"/>
      <c r="S6" s="490"/>
    </row>
    <row r="7" spans="1:19" ht="15" customHeight="1" x14ac:dyDescent="0.25">
      <c r="A7" s="420" t="s">
        <v>1031</v>
      </c>
      <c r="B7" s="541"/>
      <c r="E7" s="913" t="s">
        <v>844</v>
      </c>
      <c r="F7" s="909" t="s">
        <v>909</v>
      </c>
      <c r="G7" s="906" t="s">
        <v>910</v>
      </c>
      <c r="H7" s="916" t="s">
        <v>911</v>
      </c>
      <c r="I7" s="917"/>
      <c r="J7" s="917"/>
      <c r="K7" s="917"/>
      <c r="L7" s="917"/>
      <c r="M7" s="918"/>
      <c r="N7" s="919" t="s">
        <v>632</v>
      </c>
      <c r="O7" s="920"/>
      <c r="P7" s="906"/>
      <c r="Q7" s="924" t="s">
        <v>902</v>
      </c>
      <c r="R7" s="489"/>
      <c r="S7" s="490"/>
    </row>
    <row r="8" spans="1:19" ht="15" customHeight="1" x14ac:dyDescent="0.25">
      <c r="A8" s="420" t="s">
        <v>1350</v>
      </c>
      <c r="B8" s="541"/>
      <c r="E8" s="914"/>
      <c r="F8" s="910"/>
      <c r="G8" s="907"/>
      <c r="H8" s="927" t="s">
        <v>46</v>
      </c>
      <c r="I8" s="928"/>
      <c r="J8" s="929"/>
      <c r="K8" s="927" t="s">
        <v>13</v>
      </c>
      <c r="L8" s="928"/>
      <c r="M8" s="929"/>
      <c r="N8" s="921"/>
      <c r="O8" s="922"/>
      <c r="P8" s="923"/>
      <c r="Q8" s="925"/>
      <c r="R8" s="489"/>
      <c r="S8" s="490"/>
    </row>
    <row r="9" spans="1:19" ht="15" customHeight="1" x14ac:dyDescent="0.25">
      <c r="A9" s="420" t="s">
        <v>1349</v>
      </c>
      <c r="B9" s="541"/>
      <c r="E9" s="915"/>
      <c r="F9" s="911"/>
      <c r="G9" s="908"/>
      <c r="H9" s="620" t="s">
        <v>680</v>
      </c>
      <c r="I9" s="620" t="s">
        <v>681</v>
      </c>
      <c r="J9" s="620" t="s">
        <v>682</v>
      </c>
      <c r="K9" s="620" t="s">
        <v>680</v>
      </c>
      <c r="L9" s="620" t="s">
        <v>681</v>
      </c>
      <c r="M9" s="620" t="s">
        <v>682</v>
      </c>
      <c r="N9" s="620" t="s">
        <v>683</v>
      </c>
      <c r="O9" s="620" t="s">
        <v>684</v>
      </c>
      <c r="P9" s="620" t="s">
        <v>685</v>
      </c>
      <c r="Q9" s="926"/>
      <c r="R9" s="489"/>
    </row>
    <row r="10" spans="1:19" ht="15" customHeight="1" x14ac:dyDescent="0.25">
      <c r="A10" s="420" t="s">
        <v>1351</v>
      </c>
      <c r="B10" s="541"/>
      <c r="E10" s="604"/>
      <c r="F10" s="626"/>
      <c r="G10" s="605"/>
      <c r="H10" s="608" t="str">
        <f>Datos!F132</f>
        <v/>
      </c>
      <c r="I10" s="608" t="str">
        <f>Datos!G132</f>
        <v/>
      </c>
      <c r="J10" s="608" t="str">
        <f>Datos!H132</f>
        <v/>
      </c>
      <c r="K10" s="609"/>
      <c r="L10" s="609"/>
      <c r="M10" s="609"/>
      <c r="N10" s="610" t="str">
        <f>Datos!L132</f>
        <v/>
      </c>
      <c r="O10" s="610" t="str">
        <f>Datos!M132</f>
        <v/>
      </c>
      <c r="P10" s="610" t="str">
        <f>Datos!N132</f>
        <v/>
      </c>
      <c r="Q10" s="292" t="str">
        <f>Datos!O132</f>
        <v/>
      </c>
      <c r="R10" s="489"/>
    </row>
    <row r="11" spans="1:19" ht="15" customHeight="1" x14ac:dyDescent="0.25">
      <c r="A11" s="420" t="s">
        <v>1352</v>
      </c>
      <c r="B11" s="541"/>
      <c r="E11" s="604"/>
      <c r="F11" s="626"/>
      <c r="G11" s="605"/>
      <c r="H11" s="608" t="str">
        <f>Datos!F133</f>
        <v/>
      </c>
      <c r="I11" s="608" t="str">
        <f>Datos!G133</f>
        <v/>
      </c>
      <c r="J11" s="608" t="str">
        <f>Datos!H133</f>
        <v/>
      </c>
      <c r="K11" s="609"/>
      <c r="L11" s="609"/>
      <c r="M11" s="609"/>
      <c r="N11" s="610" t="str">
        <f>Datos!L133</f>
        <v/>
      </c>
      <c r="O11" s="610" t="str">
        <f>Datos!M133</f>
        <v/>
      </c>
      <c r="P11" s="610" t="str">
        <f>Datos!N133</f>
        <v/>
      </c>
      <c r="Q11" s="292" t="str">
        <f>Datos!O133</f>
        <v/>
      </c>
      <c r="R11" s="489"/>
    </row>
    <row r="12" spans="1:19" ht="15" customHeight="1" x14ac:dyDescent="0.25">
      <c r="A12" s="420" t="s">
        <v>1353</v>
      </c>
      <c r="B12" s="541"/>
      <c r="E12" s="604"/>
      <c r="F12" s="626"/>
      <c r="G12" s="605"/>
      <c r="H12" s="608" t="str">
        <f>Datos!F134</f>
        <v/>
      </c>
      <c r="I12" s="608" t="str">
        <f>Datos!G134</f>
        <v/>
      </c>
      <c r="J12" s="608" t="str">
        <f>Datos!H134</f>
        <v/>
      </c>
      <c r="K12" s="609"/>
      <c r="L12" s="609"/>
      <c r="M12" s="609"/>
      <c r="N12" s="610" t="str">
        <f>Datos!L134</f>
        <v/>
      </c>
      <c r="O12" s="610" t="str">
        <f>Datos!M134</f>
        <v/>
      </c>
      <c r="P12" s="610" t="str">
        <f>Datos!N134</f>
        <v/>
      </c>
      <c r="Q12" s="292" t="str">
        <f>Datos!O134</f>
        <v/>
      </c>
      <c r="R12" s="489"/>
    </row>
    <row r="13" spans="1:19" ht="15" customHeight="1" x14ac:dyDescent="0.25">
      <c r="A13" s="531"/>
      <c r="B13" s="541"/>
      <c r="E13" s="604"/>
      <c r="F13" s="626"/>
      <c r="G13" s="605"/>
      <c r="H13" s="608" t="str">
        <f>Datos!F135</f>
        <v/>
      </c>
      <c r="I13" s="608" t="str">
        <f>Datos!G135</f>
        <v/>
      </c>
      <c r="J13" s="608" t="str">
        <f>Datos!H135</f>
        <v/>
      </c>
      <c r="K13" s="609"/>
      <c r="L13" s="609"/>
      <c r="M13" s="609"/>
      <c r="N13" s="610" t="str">
        <f>Datos!L135</f>
        <v/>
      </c>
      <c r="O13" s="610" t="str">
        <f>Datos!M135</f>
        <v/>
      </c>
      <c r="P13" s="610" t="str">
        <f>Datos!N135</f>
        <v/>
      </c>
      <c r="Q13" s="292" t="str">
        <f>Datos!O135</f>
        <v/>
      </c>
      <c r="R13" s="489"/>
    </row>
    <row r="14" spans="1:19" ht="15" customHeight="1" x14ac:dyDescent="0.25">
      <c r="A14" s="531"/>
      <c r="B14" s="541"/>
      <c r="E14" s="604"/>
      <c r="F14" s="626"/>
      <c r="G14" s="605"/>
      <c r="H14" s="608" t="str">
        <f>Datos!F136</f>
        <v/>
      </c>
      <c r="I14" s="608" t="str">
        <f>Datos!G136</f>
        <v/>
      </c>
      <c r="J14" s="608" t="str">
        <f>Datos!H136</f>
        <v/>
      </c>
      <c r="K14" s="609"/>
      <c r="L14" s="609"/>
      <c r="M14" s="609"/>
      <c r="N14" s="610" t="str">
        <f>Datos!L136</f>
        <v/>
      </c>
      <c r="O14" s="610" t="str">
        <f>Datos!M136</f>
        <v/>
      </c>
      <c r="P14" s="610" t="str">
        <f>Datos!N136</f>
        <v/>
      </c>
      <c r="Q14" s="292" t="str">
        <f>Datos!O136</f>
        <v/>
      </c>
      <c r="R14" s="489"/>
    </row>
    <row r="15" spans="1:19" ht="15" customHeight="1" x14ac:dyDescent="0.25">
      <c r="A15" s="531"/>
      <c r="B15" s="541"/>
      <c r="C15" s="459"/>
      <c r="D15" s="410"/>
      <c r="E15" s="604"/>
      <c r="F15" s="626"/>
      <c r="G15" s="605"/>
      <c r="H15" s="608" t="str">
        <f>Datos!F137</f>
        <v/>
      </c>
      <c r="I15" s="608" t="str">
        <f>Datos!G137</f>
        <v/>
      </c>
      <c r="J15" s="608" t="str">
        <f>Datos!H137</f>
        <v/>
      </c>
      <c r="K15" s="609"/>
      <c r="L15" s="609"/>
      <c r="M15" s="609"/>
      <c r="N15" s="610" t="str">
        <f>Datos!L137</f>
        <v/>
      </c>
      <c r="O15" s="610" t="str">
        <f>Datos!M137</f>
        <v/>
      </c>
      <c r="P15" s="610" t="str">
        <f>Datos!N137</f>
        <v/>
      </c>
      <c r="Q15" s="292" t="str">
        <f>Datos!O137</f>
        <v/>
      </c>
      <c r="R15" s="489"/>
    </row>
    <row r="16" spans="1:19" ht="15" customHeight="1" x14ac:dyDescent="0.25">
      <c r="A16" s="531"/>
      <c r="B16" s="541"/>
      <c r="C16" s="459"/>
      <c r="D16" s="410"/>
      <c r="E16" s="604"/>
      <c r="F16" s="626"/>
      <c r="G16" s="605"/>
      <c r="H16" s="608" t="str">
        <f>Datos!F138</f>
        <v/>
      </c>
      <c r="I16" s="608" t="str">
        <f>Datos!G138</f>
        <v/>
      </c>
      <c r="J16" s="608" t="str">
        <f>Datos!H138</f>
        <v/>
      </c>
      <c r="K16" s="609"/>
      <c r="L16" s="609"/>
      <c r="M16" s="609"/>
      <c r="N16" s="610" t="str">
        <f>Datos!L138</f>
        <v/>
      </c>
      <c r="O16" s="610" t="str">
        <f>Datos!M138</f>
        <v/>
      </c>
      <c r="P16" s="610" t="str">
        <f>Datos!N138</f>
        <v/>
      </c>
      <c r="Q16" s="292" t="str">
        <f>Datos!O138</f>
        <v/>
      </c>
      <c r="R16" s="489"/>
    </row>
    <row r="17" spans="1:20" ht="15" customHeight="1" x14ac:dyDescent="0.25">
      <c r="A17" s="531"/>
      <c r="E17" s="604"/>
      <c r="F17" s="626"/>
      <c r="G17" s="605"/>
      <c r="H17" s="608" t="str">
        <f>Datos!F139</f>
        <v/>
      </c>
      <c r="I17" s="608" t="str">
        <f>Datos!G139</f>
        <v/>
      </c>
      <c r="J17" s="608" t="str">
        <f>Datos!H139</f>
        <v/>
      </c>
      <c r="K17" s="609"/>
      <c r="L17" s="609"/>
      <c r="M17" s="609"/>
      <c r="N17" s="610" t="str">
        <f>Datos!L139</f>
        <v/>
      </c>
      <c r="O17" s="610" t="str">
        <f>Datos!M139</f>
        <v/>
      </c>
      <c r="P17" s="610" t="str">
        <f>Datos!N139</f>
        <v/>
      </c>
      <c r="Q17" s="292" t="str">
        <f>Datos!O139</f>
        <v/>
      </c>
      <c r="R17" s="447"/>
      <c r="S17" s="491"/>
      <c r="T17" s="491"/>
    </row>
    <row r="18" spans="1:20" ht="15" customHeight="1" x14ac:dyDescent="0.25">
      <c r="A18" s="531"/>
      <c r="E18" s="604"/>
      <c r="F18" s="626"/>
      <c r="G18" s="605"/>
      <c r="H18" s="608" t="str">
        <f>Datos!F140</f>
        <v/>
      </c>
      <c r="I18" s="608" t="str">
        <f>Datos!G140</f>
        <v/>
      </c>
      <c r="J18" s="608" t="str">
        <f>Datos!H140</f>
        <v/>
      </c>
      <c r="K18" s="609"/>
      <c r="L18" s="609"/>
      <c r="M18" s="609"/>
      <c r="N18" s="610" t="str">
        <f>Datos!L140</f>
        <v/>
      </c>
      <c r="O18" s="610" t="str">
        <f>Datos!M140</f>
        <v/>
      </c>
      <c r="P18" s="610" t="str">
        <f>Datos!N140</f>
        <v/>
      </c>
      <c r="Q18" s="292" t="str">
        <f>Datos!O140</f>
        <v/>
      </c>
      <c r="R18" s="491"/>
      <c r="S18" s="491"/>
      <c r="T18" s="491"/>
    </row>
    <row r="19" spans="1:20" s="473" customFormat="1" ht="15" customHeight="1" x14ac:dyDescent="0.25">
      <c r="A19" s="531"/>
      <c r="B19" s="540"/>
      <c r="C19" s="410"/>
      <c r="D19" s="460"/>
      <c r="E19" s="604"/>
      <c r="F19" s="626"/>
      <c r="G19" s="605"/>
      <c r="H19" s="608" t="str">
        <f>Datos!F141</f>
        <v/>
      </c>
      <c r="I19" s="608" t="str">
        <f>Datos!G141</f>
        <v/>
      </c>
      <c r="J19" s="608" t="str">
        <f>Datos!H141</f>
        <v/>
      </c>
      <c r="K19" s="609"/>
      <c r="L19" s="609"/>
      <c r="M19" s="609"/>
      <c r="N19" s="610" t="str">
        <f>Datos!L141</f>
        <v/>
      </c>
      <c r="O19" s="610" t="str">
        <f>Datos!M141</f>
        <v/>
      </c>
      <c r="P19" s="610" t="str">
        <f>Datos!N141</f>
        <v/>
      </c>
      <c r="Q19" s="292" t="str">
        <f>Datos!O141</f>
        <v/>
      </c>
      <c r="R19" s="460"/>
      <c r="S19" s="414"/>
    </row>
    <row r="20" spans="1:20" ht="15" customHeight="1" x14ac:dyDescent="0.25">
      <c r="A20" s="531"/>
      <c r="E20" s="604"/>
      <c r="F20" s="626"/>
      <c r="G20" s="605"/>
      <c r="H20" s="608" t="str">
        <f>Datos!F142</f>
        <v/>
      </c>
      <c r="I20" s="608" t="str">
        <f>Datos!G142</f>
        <v/>
      </c>
      <c r="J20" s="608" t="str">
        <f>Datos!H142</f>
        <v/>
      </c>
      <c r="K20" s="609"/>
      <c r="L20" s="609"/>
      <c r="M20" s="609"/>
      <c r="N20" s="610" t="str">
        <f>Datos!L142</f>
        <v/>
      </c>
      <c r="O20" s="610" t="str">
        <f>Datos!M142</f>
        <v/>
      </c>
      <c r="P20" s="610" t="str">
        <f>Datos!N142</f>
        <v/>
      </c>
      <c r="Q20" s="292" t="str">
        <f>Datos!O142</f>
        <v/>
      </c>
      <c r="S20" s="413"/>
    </row>
    <row r="21" spans="1:20" ht="15" customHeight="1" x14ac:dyDescent="0.25">
      <c r="E21" s="604"/>
      <c r="F21" s="626"/>
      <c r="G21" s="605"/>
      <c r="H21" s="608" t="str">
        <f>Datos!F143</f>
        <v/>
      </c>
      <c r="I21" s="608" t="str">
        <f>Datos!G143</f>
        <v/>
      </c>
      <c r="J21" s="608" t="str">
        <f>Datos!H143</f>
        <v/>
      </c>
      <c r="K21" s="609"/>
      <c r="L21" s="609"/>
      <c r="M21" s="609"/>
      <c r="N21" s="610" t="str">
        <f>Datos!L143</f>
        <v/>
      </c>
      <c r="O21" s="610" t="str">
        <f>Datos!M143</f>
        <v/>
      </c>
      <c r="P21" s="610" t="str">
        <f>Datos!N143</f>
        <v/>
      </c>
      <c r="Q21" s="292" t="str">
        <f>Datos!O143</f>
        <v/>
      </c>
      <c r="R21" s="511"/>
    </row>
    <row r="22" spans="1:20" ht="15" customHeight="1" x14ac:dyDescent="0.25">
      <c r="E22" s="604"/>
      <c r="F22" s="626"/>
      <c r="G22" s="605"/>
      <c r="H22" s="608" t="str">
        <f>Datos!F144</f>
        <v/>
      </c>
      <c r="I22" s="608" t="str">
        <f>Datos!G144</f>
        <v/>
      </c>
      <c r="J22" s="608" t="str">
        <f>Datos!H144</f>
        <v/>
      </c>
      <c r="K22" s="609"/>
      <c r="L22" s="609"/>
      <c r="M22" s="609"/>
      <c r="N22" s="610" t="str">
        <f>Datos!L144</f>
        <v/>
      </c>
      <c r="O22" s="610" t="str">
        <f>Datos!M144</f>
        <v/>
      </c>
      <c r="P22" s="610" t="str">
        <f>Datos!N144</f>
        <v/>
      </c>
      <c r="Q22" s="292" t="str">
        <f>Datos!O144</f>
        <v/>
      </c>
      <c r="R22" s="511"/>
    </row>
    <row r="23" spans="1:20" ht="15" customHeight="1" x14ac:dyDescent="0.25">
      <c r="A23" s="531"/>
      <c r="E23" s="604"/>
      <c r="F23" s="626"/>
      <c r="G23" s="605"/>
      <c r="H23" s="608" t="str">
        <f>Datos!F145</f>
        <v/>
      </c>
      <c r="I23" s="608" t="str">
        <f>Datos!G145</f>
        <v/>
      </c>
      <c r="J23" s="608" t="str">
        <f>Datos!H145</f>
        <v/>
      </c>
      <c r="K23" s="609"/>
      <c r="L23" s="609"/>
      <c r="M23" s="609"/>
      <c r="N23" s="610" t="str">
        <f>Datos!L145</f>
        <v/>
      </c>
      <c r="O23" s="610" t="str">
        <f>Datos!M145</f>
        <v/>
      </c>
      <c r="P23" s="610" t="str">
        <f>Datos!N145</f>
        <v/>
      </c>
      <c r="Q23" s="292" t="str">
        <f>Datos!O145</f>
        <v/>
      </c>
    </row>
    <row r="24" spans="1:20" ht="15" customHeight="1" x14ac:dyDescent="0.25">
      <c r="A24" s="531"/>
      <c r="E24" s="604"/>
      <c r="F24" s="626"/>
      <c r="G24" s="605"/>
      <c r="H24" s="608" t="str">
        <f>Datos!F146</f>
        <v/>
      </c>
      <c r="I24" s="608" t="str">
        <f>Datos!G146</f>
        <v/>
      </c>
      <c r="J24" s="608" t="str">
        <f>Datos!H146</f>
        <v/>
      </c>
      <c r="K24" s="609"/>
      <c r="L24" s="609"/>
      <c r="M24" s="609"/>
      <c r="N24" s="610" t="str">
        <f>Datos!L146</f>
        <v/>
      </c>
      <c r="O24" s="610" t="str">
        <f>Datos!M146</f>
        <v/>
      </c>
      <c r="P24" s="610" t="str">
        <f>Datos!N146</f>
        <v/>
      </c>
      <c r="Q24" s="292" t="str">
        <f>Datos!O146</f>
        <v/>
      </c>
    </row>
    <row r="25" spans="1:20" ht="15" customHeight="1" x14ac:dyDescent="0.25">
      <c r="A25" s="531"/>
      <c r="E25" s="604"/>
      <c r="F25" s="626"/>
      <c r="G25" s="605"/>
      <c r="H25" s="608" t="str">
        <f>Datos!F147</f>
        <v/>
      </c>
      <c r="I25" s="608" t="str">
        <f>Datos!G147</f>
        <v/>
      </c>
      <c r="J25" s="608" t="str">
        <f>Datos!H147</f>
        <v/>
      </c>
      <c r="K25" s="609"/>
      <c r="L25" s="609"/>
      <c r="M25" s="609"/>
      <c r="N25" s="610" t="str">
        <f>Datos!L147</f>
        <v/>
      </c>
      <c r="O25" s="610" t="str">
        <f>Datos!M147</f>
        <v/>
      </c>
      <c r="P25" s="610" t="str">
        <f>Datos!N147</f>
        <v/>
      </c>
      <c r="Q25" s="292" t="str">
        <f>Datos!O147</f>
        <v/>
      </c>
    </row>
    <row r="26" spans="1:20" ht="15" customHeight="1" x14ac:dyDescent="0.25">
      <c r="A26" s="531"/>
      <c r="E26" s="604"/>
      <c r="F26" s="626"/>
      <c r="G26" s="605"/>
      <c r="H26" s="608" t="str">
        <f>Datos!F148</f>
        <v/>
      </c>
      <c r="I26" s="608" t="str">
        <f>Datos!G148</f>
        <v/>
      </c>
      <c r="J26" s="608" t="str">
        <f>Datos!H148</f>
        <v/>
      </c>
      <c r="K26" s="609"/>
      <c r="L26" s="609"/>
      <c r="M26" s="609"/>
      <c r="N26" s="610" t="str">
        <f>Datos!L148</f>
        <v/>
      </c>
      <c r="O26" s="610" t="str">
        <f>Datos!M148</f>
        <v/>
      </c>
      <c r="P26" s="610" t="str">
        <f>Datos!N148</f>
        <v/>
      </c>
      <c r="Q26" s="292" t="str">
        <f>Datos!O148</f>
        <v/>
      </c>
    </row>
    <row r="27" spans="1:20" ht="15" customHeight="1" x14ac:dyDescent="0.25">
      <c r="A27" s="531"/>
      <c r="E27" s="604"/>
      <c r="F27" s="626"/>
      <c r="G27" s="605"/>
      <c r="H27" s="608" t="str">
        <f>Datos!F149</f>
        <v/>
      </c>
      <c r="I27" s="608" t="str">
        <f>Datos!G149</f>
        <v/>
      </c>
      <c r="J27" s="608" t="str">
        <f>Datos!H149</f>
        <v/>
      </c>
      <c r="K27" s="609"/>
      <c r="L27" s="609"/>
      <c r="M27" s="609"/>
      <c r="N27" s="610" t="str">
        <f>Datos!L149</f>
        <v/>
      </c>
      <c r="O27" s="610" t="str">
        <f>Datos!M149</f>
        <v/>
      </c>
      <c r="P27" s="610" t="str">
        <f>Datos!N149</f>
        <v/>
      </c>
      <c r="Q27" s="292" t="str">
        <f>Datos!O149</f>
        <v/>
      </c>
    </row>
    <row r="28" spans="1:20" ht="15" customHeight="1" x14ac:dyDescent="0.25">
      <c r="A28" s="531"/>
      <c r="E28" s="604"/>
      <c r="F28" s="626"/>
      <c r="G28" s="605"/>
      <c r="H28" s="608" t="str">
        <f>Datos!F150</f>
        <v/>
      </c>
      <c r="I28" s="608" t="str">
        <f>Datos!G150</f>
        <v/>
      </c>
      <c r="J28" s="608" t="str">
        <f>Datos!H150</f>
        <v/>
      </c>
      <c r="K28" s="609"/>
      <c r="L28" s="609"/>
      <c r="M28" s="609"/>
      <c r="N28" s="610" t="str">
        <f>Datos!L150</f>
        <v/>
      </c>
      <c r="O28" s="610" t="str">
        <f>Datos!M150</f>
        <v/>
      </c>
      <c r="P28" s="610" t="str">
        <f>Datos!N150</f>
        <v/>
      </c>
      <c r="Q28" s="292" t="str">
        <f>Datos!O150</f>
        <v/>
      </c>
    </row>
    <row r="29" spans="1:20" ht="15" customHeight="1" x14ac:dyDescent="0.25">
      <c r="A29" s="531"/>
      <c r="E29" s="604"/>
      <c r="F29" s="626"/>
      <c r="G29" s="605"/>
      <c r="H29" s="608" t="str">
        <f>Datos!F151</f>
        <v/>
      </c>
      <c r="I29" s="608" t="str">
        <f>Datos!G151</f>
        <v/>
      </c>
      <c r="J29" s="608" t="str">
        <f>Datos!H151</f>
        <v/>
      </c>
      <c r="K29" s="609"/>
      <c r="L29" s="609"/>
      <c r="M29" s="609"/>
      <c r="N29" s="610" t="str">
        <f>Datos!L151</f>
        <v/>
      </c>
      <c r="O29" s="610" t="str">
        <f>Datos!M151</f>
        <v/>
      </c>
      <c r="P29" s="610" t="str">
        <f>Datos!N151</f>
        <v/>
      </c>
      <c r="Q29" s="292" t="str">
        <f>Datos!O151</f>
        <v/>
      </c>
    </row>
    <row r="30" spans="1:20" ht="15" customHeight="1" x14ac:dyDescent="0.25">
      <c r="A30" s="531"/>
      <c r="E30" s="604"/>
      <c r="F30" s="626"/>
      <c r="G30" s="605"/>
      <c r="H30" s="608" t="str">
        <f>Datos!F152</f>
        <v/>
      </c>
      <c r="I30" s="608" t="str">
        <f>Datos!G152</f>
        <v/>
      </c>
      <c r="J30" s="608" t="str">
        <f>Datos!H152</f>
        <v/>
      </c>
      <c r="K30" s="609"/>
      <c r="L30" s="609"/>
      <c r="M30" s="609"/>
      <c r="N30" s="610" t="str">
        <f>Datos!L152</f>
        <v/>
      </c>
      <c r="O30" s="610" t="str">
        <f>Datos!M152</f>
        <v/>
      </c>
      <c r="P30" s="610" t="str">
        <f>Datos!N152</f>
        <v/>
      </c>
      <c r="Q30" s="292" t="str">
        <f>Datos!O152</f>
        <v/>
      </c>
    </row>
    <row r="31" spans="1:20" ht="15" customHeight="1" x14ac:dyDescent="0.25">
      <c r="A31" s="531"/>
      <c r="E31" s="604"/>
      <c r="F31" s="626"/>
      <c r="G31" s="605"/>
      <c r="H31" s="608" t="str">
        <f>Datos!F153</f>
        <v/>
      </c>
      <c r="I31" s="608" t="str">
        <f>Datos!G153</f>
        <v/>
      </c>
      <c r="J31" s="608" t="str">
        <f>Datos!H153</f>
        <v/>
      </c>
      <c r="K31" s="609"/>
      <c r="L31" s="609"/>
      <c r="M31" s="609"/>
      <c r="N31" s="610" t="str">
        <f>Datos!L153</f>
        <v/>
      </c>
      <c r="O31" s="610" t="str">
        <f>Datos!M153</f>
        <v/>
      </c>
      <c r="P31" s="610" t="str">
        <f>Datos!N153</f>
        <v/>
      </c>
      <c r="Q31" s="292" t="str">
        <f>Datos!O153</f>
        <v/>
      </c>
    </row>
    <row r="32" spans="1:20" ht="15" customHeight="1" x14ac:dyDescent="0.25">
      <c r="A32" s="533"/>
      <c r="N32" s="224">
        <f>Datos!L154</f>
        <v>0</v>
      </c>
      <c r="O32" s="224">
        <f>Datos!M154</f>
        <v>0</v>
      </c>
      <c r="P32" s="224">
        <f>Datos!N154</f>
        <v>0</v>
      </c>
      <c r="Q32" s="296">
        <f>Datos!O154</f>
        <v>0</v>
      </c>
    </row>
    <row r="33" spans="1:18" ht="15" customHeight="1" x14ac:dyDescent="0.25">
      <c r="A33" s="533"/>
      <c r="E33" s="905" t="s">
        <v>1327</v>
      </c>
      <c r="F33" s="905"/>
      <c r="G33" s="905"/>
      <c r="H33" s="905"/>
      <c r="I33" s="905"/>
      <c r="J33" s="905"/>
      <c r="K33" s="905"/>
      <c r="L33" s="905"/>
      <c r="M33" s="905"/>
      <c r="N33" s="905"/>
      <c r="O33" s="905"/>
      <c r="P33" s="905"/>
      <c r="Q33" s="905"/>
      <c r="R33" s="905"/>
    </row>
    <row r="34" spans="1:18" ht="15" customHeight="1" x14ac:dyDescent="0.25">
      <c r="A34" s="533"/>
      <c r="E34" s="905" t="s">
        <v>1399</v>
      </c>
      <c r="F34" s="905"/>
      <c r="G34" s="905"/>
      <c r="H34" s="905"/>
      <c r="I34" s="905"/>
      <c r="J34" s="905"/>
      <c r="K34" s="905"/>
      <c r="L34" s="905"/>
      <c r="M34" s="905"/>
      <c r="N34" s="905"/>
      <c r="O34" s="905"/>
      <c r="P34" s="905"/>
      <c r="Q34" s="905"/>
      <c r="R34" s="905"/>
    </row>
    <row r="35" spans="1:18" ht="15" customHeight="1" x14ac:dyDescent="0.25">
      <c r="A35" s="533"/>
    </row>
    <row r="36" spans="1:18" ht="15" customHeight="1" x14ac:dyDescent="0.25">
      <c r="A36" s="533"/>
    </row>
    <row r="37" spans="1:18" ht="15" customHeight="1" x14ac:dyDescent="0.25">
      <c r="A37" s="533"/>
    </row>
    <row r="38" spans="1:18" ht="15" customHeight="1" x14ac:dyDescent="0.25">
      <c r="A38" s="533"/>
    </row>
    <row r="39" spans="1:18" ht="15" customHeight="1" x14ac:dyDescent="0.25">
      <c r="A39" s="533"/>
    </row>
    <row r="40" spans="1:18" ht="15" customHeight="1" x14ac:dyDescent="0.25">
      <c r="A40" s="533"/>
    </row>
    <row r="41" spans="1:18" ht="15" customHeight="1" x14ac:dyDescent="0.25">
      <c r="A41" s="533"/>
    </row>
    <row r="42" spans="1:18" ht="15" customHeight="1" x14ac:dyDescent="0.25">
      <c r="A42" s="533"/>
    </row>
    <row r="43" spans="1:18" ht="15" customHeight="1" x14ac:dyDescent="0.25">
      <c r="A43" s="533"/>
    </row>
    <row r="44" spans="1:18" ht="15" customHeight="1" x14ac:dyDescent="0.25">
      <c r="A44" s="533"/>
    </row>
    <row r="45" spans="1:18" ht="15" customHeight="1" x14ac:dyDescent="0.25">
      <c r="A45" s="533"/>
    </row>
    <row r="46" spans="1:18" ht="15" customHeight="1" x14ac:dyDescent="0.25">
      <c r="A46" s="533"/>
    </row>
    <row r="47" spans="1:18" ht="15" customHeight="1" x14ac:dyDescent="0.25">
      <c r="A47" s="533"/>
    </row>
    <row r="48" spans="1:18" ht="15" customHeight="1" x14ac:dyDescent="0.25">
      <c r="A48" s="533"/>
    </row>
    <row r="49" spans="1:20" ht="15" customHeight="1" x14ac:dyDescent="0.25">
      <c r="A49" s="533"/>
      <c r="C49" s="414"/>
      <c r="R49" s="512"/>
    </row>
    <row r="50" spans="1:20" x14ac:dyDescent="0.25">
      <c r="A50" s="533"/>
      <c r="C50" s="414"/>
      <c r="S50" s="512"/>
      <c r="T50" s="512"/>
    </row>
    <row r="51" spans="1:20" x14ac:dyDescent="0.25">
      <c r="A51" s="533"/>
      <c r="C51" s="414"/>
      <c r="S51" s="512"/>
      <c r="T51" s="512"/>
    </row>
    <row r="52" spans="1:20" ht="15" customHeight="1" x14ac:dyDescent="0.25">
      <c r="A52" s="533"/>
      <c r="C52" s="414"/>
      <c r="E52" s="513"/>
      <c r="F52" s="513"/>
      <c r="G52" s="513"/>
      <c r="H52" s="513"/>
      <c r="I52" s="513"/>
      <c r="J52" s="513"/>
      <c r="K52" s="513"/>
      <c r="L52" s="513"/>
      <c r="M52" s="513"/>
      <c r="N52" s="513"/>
      <c r="O52" s="513"/>
      <c r="P52" s="513"/>
      <c r="Q52" s="513"/>
      <c r="R52" s="513"/>
    </row>
    <row r="53" spans="1:20" ht="15.75" customHeight="1" x14ac:dyDescent="0.25"/>
    <row r="54" spans="1:20" ht="15.75" customHeight="1" x14ac:dyDescent="0.25"/>
    <row r="55" spans="1:20" ht="15.75" customHeight="1" x14ac:dyDescent="0.25"/>
    <row r="56" spans="1:20" ht="15.75" customHeight="1" x14ac:dyDescent="0.25"/>
    <row r="57" spans="1:20" ht="15.75" customHeight="1" x14ac:dyDescent="0.25"/>
  </sheetData>
  <sheetProtection algorithmName="SHA-512" hashValue="hZ5CysH0qqeSZLSsOmQHvj+jsx6u7UP+IuUxyBpAxCdRYfPD0b/FkNtngMUsJ7apBkAJJblow2LOKAgYvrt2Iw==" saltValue="tCAXNLONSQFuZYeJKs0I6w==" spinCount="100000" sheet="1" objects="1" scenarios="1"/>
  <protectedRanges>
    <protectedRange sqref="E10:G31 K10:M31" name="Rango1"/>
  </protectedRanges>
  <mergeCells count="11">
    <mergeCell ref="E33:R33"/>
    <mergeCell ref="E34:R34"/>
    <mergeCell ref="G7:G9"/>
    <mergeCell ref="F7:F9"/>
    <mergeCell ref="C1:S1"/>
    <mergeCell ref="E7:E9"/>
    <mergeCell ref="H7:M7"/>
    <mergeCell ref="N7:P8"/>
    <mergeCell ref="Q7:Q9"/>
    <mergeCell ref="H8:J8"/>
    <mergeCell ref="K8:M8"/>
  </mergeCells>
  <conditionalFormatting sqref="E10:E31">
    <cfRule type="expression" dxfId="1127" priority="69" stopIfTrue="1">
      <formula>E10=""</formula>
    </cfRule>
  </conditionalFormatting>
  <conditionalFormatting sqref="G10:G31">
    <cfRule type="expression" dxfId="1126" priority="78" stopIfTrue="1">
      <formula>AND(OR(E10&lt;&gt;"",ISTEXT(F10)),$G10="")</formula>
    </cfRule>
  </conditionalFormatting>
  <conditionalFormatting sqref="H10:J31">
    <cfRule type="expression" dxfId="1125" priority="76" stopIfTrue="1">
      <formula>ISNUMBER(H10)</formula>
    </cfRule>
    <cfRule type="expression" dxfId="1124" priority="77" stopIfTrue="1">
      <formula>ISTEXT($F10)</formula>
    </cfRule>
  </conditionalFormatting>
  <conditionalFormatting sqref="K10:M31">
    <cfRule type="expression" dxfId="1123" priority="52" stopIfTrue="1">
      <formula>ISNUMBER(K10)</formula>
    </cfRule>
    <cfRule type="expression" dxfId="1122" priority="72" stopIfTrue="1">
      <formula>$F10="Otro (ud)"</formula>
    </cfRule>
  </conditionalFormatting>
  <conditionalFormatting sqref="N10:Q31">
    <cfRule type="expression" dxfId="1121" priority="2">
      <formula>ISNUMBER(N10)</formula>
    </cfRule>
  </conditionalFormatting>
  <conditionalFormatting sqref="F10:F31">
    <cfRule type="expression" dxfId="1120" priority="1">
      <formula>ISTEXT(F10)</formula>
    </cfRule>
  </conditionalFormatting>
  <dataValidations count="2">
    <dataValidation type="decimal" operator="greaterThan" allowBlank="1" showInputMessage="1" showErrorMessage="1" sqref="G10:G31">
      <formula1>0</formula1>
    </dataValidation>
    <dataValidation type="list" allowBlank="1" showInputMessage="1" showErrorMessage="1" sqref="F10:F31">
      <formula1>Comb_fijas</formula1>
    </dataValidation>
  </dataValidations>
  <hyperlinks>
    <hyperlink ref="A4" location="'2. Hoja de trabajo. Consumos'!A1" display="2. Hoja de trabajo. Consumos"/>
    <hyperlink ref="A5" location="'3. Instalaciones fijas'!A1" display="3. Instalaciones fijas"/>
    <hyperlink ref="A7" location="'5. Emisiones Fugitivas'!A1" display="5. Emisiones fugitivas"/>
    <hyperlink ref="A6" location="'4. Vehículos y maquinaria'!A1" display="4. Vehículos y maquinaria"/>
    <hyperlink ref="A3" location="'1.Datos generales municipio'!A1" display="1. Datos del municipio"/>
    <hyperlink ref="A8" location="'6. Información adicional'!A1" display="6. Información adicional"/>
    <hyperlink ref="A9" location="'7.Electricidad y otras energías'!A1" display="7. Electricidad y otras energías"/>
    <hyperlink ref="A10" location="'8. Informe final. Resultados'!A1" display="8. Informe final: Resultados"/>
    <hyperlink ref="A11" location="'9. Factores de emisión'!A1" display="9. Factores de emisión"/>
    <hyperlink ref="A12" location="'10. Revisiones calculadora'!A1" display="10. Revisiones de la calculadora"/>
  </hyperlinks>
  <pageMargins left="0.74803149606299213" right="0.74803149606299213" top="0.98425196850393704" bottom="0.98425196850393704" header="0" footer="0"/>
  <pageSetup paperSize="256" scale="4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8"/>
  <sheetViews>
    <sheetView showRowColHeaders="0" zoomScale="120" zoomScaleNormal="120" workbookViewId="0">
      <pane xSplit="2" ySplit="1" topLeftCell="C2" activePane="bottomRight" state="frozen"/>
      <selection activeCell="A3" sqref="A3"/>
      <selection pane="topRight" activeCell="A3" sqref="A3"/>
      <selection pane="bottomLeft" activeCell="A3" sqref="A3"/>
      <selection pane="bottomRight"/>
    </sheetView>
  </sheetViews>
  <sheetFormatPr baseColWidth="10" defaultColWidth="11.42578125" defaultRowHeight="15" x14ac:dyDescent="0.25"/>
  <cols>
    <col min="1" max="1" width="26.85546875" style="537" customWidth="1"/>
    <col min="2" max="2" width="0.5703125" style="540" customWidth="1"/>
    <col min="3" max="3" width="1" style="410" customWidth="1"/>
    <col min="4" max="4" width="1.42578125" style="414" customWidth="1"/>
    <col min="5" max="5" width="27.140625" style="414" customWidth="1"/>
    <col min="6" max="6" width="29.7109375" style="414" customWidth="1"/>
    <col min="7" max="7" width="12.42578125" style="414" customWidth="1"/>
    <col min="8" max="8" width="14.85546875" style="414" customWidth="1"/>
    <col min="9" max="14" width="8" style="414" customWidth="1"/>
    <col min="15" max="17" width="13" style="414" customWidth="1"/>
    <col min="18" max="18" width="16.5703125" style="414" customWidth="1"/>
    <col min="19" max="19" width="4.140625" style="414" customWidth="1"/>
    <col min="20" max="20" width="12.28515625" style="414" customWidth="1"/>
    <col min="21" max="21" width="3.42578125" style="414" customWidth="1"/>
    <col min="22" max="16384" width="11.42578125" style="414"/>
  </cols>
  <sheetData>
    <row r="1" spans="1:21" s="410" customFormat="1" ht="36" customHeight="1" x14ac:dyDescent="0.25">
      <c r="A1" s="537"/>
      <c r="B1" s="540"/>
      <c r="C1" s="539" t="s">
        <v>1536</v>
      </c>
      <c r="D1" s="539"/>
      <c r="E1" s="539"/>
      <c r="F1" s="539"/>
      <c r="G1" s="539"/>
      <c r="H1" s="539"/>
      <c r="I1" s="539"/>
      <c r="J1" s="539"/>
      <c r="K1" s="539"/>
      <c r="L1" s="539"/>
      <c r="M1" s="539"/>
      <c r="N1" s="539"/>
      <c r="O1" s="539"/>
      <c r="P1" s="539"/>
      <c r="Q1" s="539"/>
      <c r="R1" s="539"/>
      <c r="S1" s="539"/>
      <c r="T1" s="495"/>
      <c r="U1" s="495"/>
    </row>
    <row r="2" spans="1:21" ht="36" customHeight="1" x14ac:dyDescent="0.25">
      <c r="B2" s="541"/>
    </row>
    <row r="3" spans="1:21" ht="15" customHeight="1" x14ac:dyDescent="0.25">
      <c r="A3" s="420" t="s">
        <v>1248</v>
      </c>
      <c r="B3" s="541"/>
      <c r="E3" s="900" t="s">
        <v>1231</v>
      </c>
      <c r="F3" s="900"/>
      <c r="G3" s="900"/>
      <c r="H3" s="900"/>
      <c r="I3" s="900"/>
      <c r="J3" s="900"/>
      <c r="K3" s="900"/>
      <c r="L3" s="900"/>
      <c r="M3" s="900"/>
      <c r="N3" s="900"/>
      <c r="O3" s="900"/>
      <c r="P3" s="900"/>
      <c r="Q3" s="900"/>
      <c r="R3" s="900"/>
      <c r="S3" s="489"/>
      <c r="T3" s="489"/>
      <c r="U3" s="490"/>
    </row>
    <row r="4" spans="1:21" ht="15" customHeight="1" x14ac:dyDescent="0.25">
      <c r="A4" s="420" t="s">
        <v>1028</v>
      </c>
      <c r="B4" s="541"/>
      <c r="E4" s="900"/>
      <c r="F4" s="900"/>
      <c r="G4" s="900"/>
      <c r="H4" s="900"/>
      <c r="I4" s="900"/>
      <c r="J4" s="900"/>
      <c r="K4" s="900"/>
      <c r="L4" s="900"/>
      <c r="M4" s="900"/>
      <c r="N4" s="900"/>
      <c r="O4" s="900"/>
      <c r="P4" s="900"/>
      <c r="Q4" s="900"/>
      <c r="R4" s="900"/>
      <c r="S4" s="489"/>
      <c r="T4" s="489"/>
      <c r="U4" s="490"/>
    </row>
    <row r="5" spans="1:21" ht="15" customHeight="1" x14ac:dyDescent="0.25">
      <c r="A5" s="420" t="s">
        <v>1029</v>
      </c>
      <c r="B5" s="541"/>
      <c r="E5" s="900"/>
      <c r="F5" s="900"/>
      <c r="G5" s="900"/>
      <c r="H5" s="900"/>
      <c r="I5" s="900"/>
      <c r="J5" s="900"/>
      <c r="K5" s="900"/>
      <c r="L5" s="900"/>
      <c r="M5" s="900"/>
      <c r="N5" s="900"/>
      <c r="O5" s="900"/>
      <c r="P5" s="900"/>
      <c r="Q5" s="900"/>
      <c r="R5" s="900"/>
      <c r="S5" s="489"/>
      <c r="T5" s="489"/>
      <c r="U5" s="490"/>
    </row>
    <row r="6" spans="1:21" ht="15" customHeight="1" x14ac:dyDescent="0.25">
      <c r="A6" s="418" t="s">
        <v>1030</v>
      </c>
      <c r="B6" s="541"/>
      <c r="E6" s="870" t="s">
        <v>1365</v>
      </c>
      <c r="F6" s="870"/>
      <c r="G6" s="870"/>
      <c r="H6" s="870"/>
      <c r="I6" s="870"/>
      <c r="J6" s="870"/>
      <c r="K6" s="870"/>
      <c r="L6" s="870"/>
      <c r="M6" s="870"/>
      <c r="N6" s="870"/>
      <c r="O6" s="870"/>
      <c r="P6" s="870"/>
      <c r="Q6" s="870"/>
      <c r="R6" s="870"/>
      <c r="S6" s="489"/>
      <c r="T6" s="489"/>
      <c r="U6" s="490"/>
    </row>
    <row r="7" spans="1:21" ht="15" customHeight="1" x14ac:dyDescent="0.25">
      <c r="A7" s="420" t="s">
        <v>1031</v>
      </c>
      <c r="B7" s="541"/>
      <c r="E7" s="870"/>
      <c r="F7" s="870"/>
      <c r="G7" s="870"/>
      <c r="H7" s="870"/>
      <c r="I7" s="870"/>
      <c r="J7" s="870"/>
      <c r="K7" s="870"/>
      <c r="L7" s="870"/>
      <c r="M7" s="870"/>
      <c r="N7" s="870"/>
      <c r="O7" s="870"/>
      <c r="P7" s="870"/>
      <c r="Q7" s="870"/>
      <c r="R7" s="870"/>
      <c r="S7" s="489"/>
      <c r="T7" s="489"/>
      <c r="U7" s="490"/>
    </row>
    <row r="8" spans="1:21" ht="15" customHeight="1" x14ac:dyDescent="0.25">
      <c r="A8" s="420" t="s">
        <v>1350</v>
      </c>
      <c r="B8" s="541"/>
      <c r="E8" s="519"/>
      <c r="F8" s="519"/>
      <c r="G8" s="489"/>
      <c r="H8" s="489"/>
      <c r="I8" s="489"/>
      <c r="J8" s="489"/>
      <c r="K8" s="489"/>
      <c r="L8" s="489"/>
      <c r="N8" s="489"/>
      <c r="O8" s="489"/>
      <c r="P8" s="489"/>
      <c r="Q8" s="489"/>
      <c r="R8" s="489"/>
      <c r="S8" s="489"/>
      <c r="T8" s="489"/>
      <c r="U8" s="490"/>
    </row>
    <row r="9" spans="1:21" ht="15" customHeight="1" x14ac:dyDescent="0.25">
      <c r="A9" s="420" t="s">
        <v>1349</v>
      </c>
      <c r="B9" s="541"/>
      <c r="E9" s="612" t="s">
        <v>677</v>
      </c>
      <c r="F9" s="492"/>
      <c r="G9" s="489"/>
      <c r="H9" s="489"/>
      <c r="I9" s="489"/>
      <c r="J9" s="489"/>
      <c r="K9" s="489"/>
      <c r="L9" s="489"/>
      <c r="M9" s="493"/>
      <c r="N9" s="489"/>
      <c r="O9" s="489"/>
      <c r="P9" s="489"/>
      <c r="Q9" s="489"/>
      <c r="R9" s="489"/>
      <c r="S9" s="489"/>
      <c r="T9" s="489"/>
      <c r="U9" s="490"/>
    </row>
    <row r="10" spans="1:21" ht="15" customHeight="1" x14ac:dyDescent="0.25">
      <c r="A10" s="420" t="s">
        <v>1351</v>
      </c>
      <c r="B10" s="541"/>
      <c r="E10" s="613" t="s">
        <v>1232</v>
      </c>
      <c r="F10" s="494"/>
      <c r="G10" s="403"/>
      <c r="H10" s="403"/>
      <c r="I10" s="403"/>
      <c r="J10" s="403"/>
      <c r="K10" s="403"/>
      <c r="L10" s="403"/>
      <c r="M10" s="403"/>
      <c r="N10" s="403"/>
      <c r="O10" s="403"/>
      <c r="P10" s="403"/>
      <c r="Q10" s="489"/>
      <c r="R10" s="489"/>
      <c r="S10" s="489"/>
      <c r="T10" s="489"/>
    </row>
    <row r="11" spans="1:21" ht="15" customHeight="1" x14ac:dyDescent="0.25">
      <c r="A11" s="420" t="s">
        <v>1352</v>
      </c>
      <c r="B11" s="541"/>
      <c r="E11" s="612" t="s">
        <v>1213</v>
      </c>
      <c r="F11" s="492"/>
      <c r="G11" s="403"/>
      <c r="H11" s="403"/>
      <c r="I11" s="403"/>
      <c r="J11" s="403"/>
      <c r="K11" s="403"/>
      <c r="L11" s="403"/>
      <c r="M11" s="403"/>
      <c r="N11" s="403"/>
      <c r="O11" s="403"/>
      <c r="P11" s="403"/>
      <c r="Q11" s="495"/>
      <c r="R11" s="495"/>
      <c r="S11" s="496"/>
      <c r="T11" s="495"/>
    </row>
    <row r="12" spans="1:21" ht="15" customHeight="1" x14ac:dyDescent="0.25">
      <c r="A12" s="420" t="s">
        <v>1353</v>
      </c>
      <c r="B12" s="541"/>
      <c r="E12" s="613" t="s">
        <v>708</v>
      </c>
      <c r="F12" s="494"/>
      <c r="G12" s="403"/>
      <c r="H12" s="403"/>
      <c r="I12" s="403"/>
      <c r="J12" s="403"/>
      <c r="K12" s="403"/>
      <c r="L12" s="403"/>
      <c r="M12" s="403"/>
      <c r="N12" s="403"/>
      <c r="O12" s="403"/>
      <c r="P12" s="403"/>
      <c r="Q12" s="495"/>
      <c r="R12" s="495"/>
      <c r="S12" s="496"/>
      <c r="T12" s="495"/>
    </row>
    <row r="13" spans="1:21" ht="15" customHeight="1" x14ac:dyDescent="0.25">
      <c r="B13" s="541"/>
      <c r="E13" s="612" t="s">
        <v>1233</v>
      </c>
      <c r="F13" s="492"/>
      <c r="G13" s="403"/>
      <c r="H13" s="403"/>
      <c r="I13" s="403"/>
      <c r="J13" s="403"/>
      <c r="K13" s="403"/>
      <c r="L13" s="403"/>
      <c r="M13" s="403"/>
      <c r="N13" s="403"/>
      <c r="O13" s="403"/>
      <c r="P13" s="403"/>
      <c r="Q13" s="495"/>
      <c r="R13" s="495"/>
      <c r="S13" s="496"/>
      <c r="T13" s="495"/>
    </row>
    <row r="14" spans="1:21" ht="15" customHeight="1" x14ac:dyDescent="0.25">
      <c r="A14" s="531"/>
      <c r="B14" s="541"/>
      <c r="E14" s="613" t="s">
        <v>1366</v>
      </c>
      <c r="F14" s="494"/>
      <c r="G14" s="403"/>
      <c r="H14" s="403"/>
      <c r="I14" s="403"/>
      <c r="J14" s="403"/>
      <c r="K14" s="403"/>
      <c r="L14" s="403"/>
      <c r="M14" s="403"/>
      <c r="N14" s="403"/>
      <c r="O14" s="403"/>
      <c r="P14" s="403"/>
      <c r="Q14" s="495"/>
      <c r="R14" s="495"/>
      <c r="S14" s="496"/>
      <c r="T14" s="495"/>
    </row>
    <row r="15" spans="1:21" ht="15" customHeight="1" x14ac:dyDescent="0.25">
      <c r="A15" s="531"/>
      <c r="B15" s="541"/>
      <c r="Q15" s="491"/>
      <c r="R15" s="491"/>
      <c r="S15" s="491"/>
      <c r="T15" s="491"/>
      <c r="U15" s="490"/>
    </row>
    <row r="16" spans="1:21" s="473" customFormat="1" ht="15" customHeight="1" x14ac:dyDescent="0.25">
      <c r="A16" s="537"/>
      <c r="B16" s="540"/>
      <c r="C16" s="410"/>
      <c r="D16" s="625" t="s">
        <v>758</v>
      </c>
      <c r="E16" s="625"/>
      <c r="F16" s="625"/>
      <c r="G16" s="625"/>
      <c r="H16" s="625"/>
      <c r="I16" s="625"/>
      <c r="J16" s="625"/>
      <c r="K16" s="625"/>
      <c r="L16" s="625"/>
      <c r="M16" s="625"/>
      <c r="N16" s="625"/>
      <c r="O16" s="625"/>
      <c r="P16" s="625"/>
      <c r="Q16" s="625"/>
      <c r="R16" s="625"/>
      <c r="S16" s="491"/>
      <c r="T16" s="491"/>
      <c r="U16" s="414"/>
    </row>
    <row r="17" spans="4:22" ht="15" customHeight="1" x14ac:dyDescent="0.3">
      <c r="D17" s="520"/>
      <c r="E17" s="520"/>
      <c r="F17" s="520"/>
      <c r="G17" s="520"/>
      <c r="H17" s="520"/>
      <c r="I17" s="520"/>
      <c r="J17" s="520"/>
      <c r="K17" s="520"/>
      <c r="L17" s="520"/>
      <c r="M17" s="520"/>
      <c r="N17" s="520"/>
      <c r="O17" s="520"/>
      <c r="P17" s="520"/>
      <c r="Q17" s="520"/>
      <c r="R17" s="520"/>
      <c r="S17" s="491"/>
      <c r="T17" s="491"/>
      <c r="U17" s="520"/>
    </row>
    <row r="18" spans="4:22" ht="16.5" customHeight="1" x14ac:dyDescent="0.3">
      <c r="D18" s="520"/>
      <c r="E18" s="900" t="s">
        <v>1329</v>
      </c>
      <c r="F18" s="900"/>
      <c r="G18" s="900"/>
      <c r="H18" s="900"/>
      <c r="I18" s="900"/>
      <c r="J18" s="900"/>
      <c r="K18" s="900"/>
      <c r="L18" s="900"/>
      <c r="M18" s="900"/>
      <c r="N18" s="900"/>
      <c r="O18" s="900"/>
      <c r="P18" s="900"/>
      <c r="Q18" s="900"/>
      <c r="R18" s="900"/>
      <c r="U18" s="520"/>
    </row>
    <row r="19" spans="4:22" ht="16.5" customHeight="1" x14ac:dyDescent="0.3">
      <c r="D19" s="520"/>
      <c r="E19" s="900"/>
      <c r="F19" s="900"/>
      <c r="G19" s="900"/>
      <c r="H19" s="900"/>
      <c r="I19" s="900"/>
      <c r="J19" s="900"/>
      <c r="K19" s="900"/>
      <c r="L19" s="900"/>
      <c r="M19" s="900"/>
      <c r="N19" s="900"/>
      <c r="O19" s="900"/>
      <c r="P19" s="900"/>
      <c r="Q19" s="900"/>
      <c r="R19" s="900"/>
      <c r="U19" s="520"/>
    </row>
    <row r="20" spans="4:22" ht="16.5" customHeight="1" x14ac:dyDescent="0.3">
      <c r="D20" s="520"/>
      <c r="E20" s="900"/>
      <c r="F20" s="900"/>
      <c r="G20" s="900"/>
      <c r="H20" s="900"/>
      <c r="I20" s="900"/>
      <c r="J20" s="900"/>
      <c r="K20" s="900"/>
      <c r="L20" s="900"/>
      <c r="M20" s="900"/>
      <c r="N20" s="900"/>
      <c r="O20" s="900"/>
      <c r="P20" s="900"/>
      <c r="Q20" s="900"/>
      <c r="R20" s="900"/>
      <c r="U20" s="520"/>
    </row>
    <row r="21" spans="4:22" ht="16.5" customHeight="1" x14ac:dyDescent="0.3">
      <c r="D21" s="520"/>
      <c r="E21" s="900"/>
      <c r="F21" s="900"/>
      <c r="G21" s="900"/>
      <c r="H21" s="900"/>
      <c r="I21" s="900"/>
      <c r="J21" s="900"/>
      <c r="K21" s="900"/>
      <c r="L21" s="900"/>
      <c r="M21" s="900"/>
      <c r="N21" s="900"/>
      <c r="O21" s="900"/>
      <c r="P21" s="900"/>
      <c r="Q21" s="900"/>
      <c r="R21" s="900"/>
      <c r="U21" s="520"/>
    </row>
    <row r="22" spans="4:22" ht="21" customHeight="1" x14ac:dyDescent="0.3">
      <c r="D22" s="520"/>
      <c r="E22" s="904" t="s">
        <v>1537</v>
      </c>
      <c r="F22" s="904"/>
      <c r="G22" s="904"/>
      <c r="H22" s="904"/>
      <c r="I22" s="904"/>
      <c r="J22" s="904"/>
      <c r="K22" s="904"/>
      <c r="L22" s="904"/>
      <c r="M22" s="904"/>
      <c r="N22" s="904"/>
      <c r="O22" s="904"/>
      <c r="P22" s="904"/>
      <c r="Q22" s="904"/>
      <c r="R22" s="904"/>
      <c r="S22" s="521"/>
      <c r="T22" s="521"/>
      <c r="U22" s="520"/>
    </row>
    <row r="23" spans="4:22" ht="21" customHeight="1" x14ac:dyDescent="0.3">
      <c r="D23" s="520"/>
      <c r="E23" s="904"/>
      <c r="F23" s="904"/>
      <c r="G23" s="904"/>
      <c r="H23" s="904"/>
      <c r="I23" s="904"/>
      <c r="J23" s="904"/>
      <c r="K23" s="904"/>
      <c r="L23" s="904"/>
      <c r="M23" s="904"/>
      <c r="N23" s="904"/>
      <c r="O23" s="904"/>
      <c r="P23" s="904"/>
      <c r="Q23" s="904"/>
      <c r="R23" s="904"/>
      <c r="S23" s="521"/>
      <c r="T23" s="521"/>
      <c r="U23" s="520"/>
    </row>
    <row r="24" spans="4:22" ht="21" customHeight="1" x14ac:dyDescent="0.3">
      <c r="D24" s="520"/>
      <c r="E24" s="904"/>
      <c r="F24" s="904"/>
      <c r="G24" s="904"/>
      <c r="H24" s="904"/>
      <c r="I24" s="904"/>
      <c r="J24" s="904"/>
      <c r="K24" s="904"/>
      <c r="L24" s="904"/>
      <c r="M24" s="904"/>
      <c r="N24" s="904"/>
      <c r="O24" s="904"/>
      <c r="P24" s="904"/>
      <c r="Q24" s="904"/>
      <c r="R24" s="904"/>
      <c r="S24" s="521"/>
      <c r="T24" s="521"/>
      <c r="U24" s="520"/>
    </row>
    <row r="25" spans="4:22" ht="21" customHeight="1" x14ac:dyDescent="0.3">
      <c r="D25" s="520"/>
      <c r="E25" s="904"/>
      <c r="F25" s="904"/>
      <c r="G25" s="904"/>
      <c r="H25" s="904"/>
      <c r="I25" s="904"/>
      <c r="J25" s="904"/>
      <c r="K25" s="904"/>
      <c r="L25" s="904"/>
      <c r="M25" s="904"/>
      <c r="N25" s="904"/>
      <c r="O25" s="904"/>
      <c r="P25" s="904"/>
      <c r="Q25" s="904"/>
      <c r="R25" s="904"/>
      <c r="S25" s="521"/>
      <c r="T25" s="521"/>
      <c r="U25" s="520"/>
    </row>
    <row r="26" spans="4:22" ht="16.5" customHeight="1" x14ac:dyDescent="0.3">
      <c r="D26" s="520"/>
      <c r="E26" s="900" t="s">
        <v>1453</v>
      </c>
      <c r="F26" s="900"/>
      <c r="G26" s="900"/>
      <c r="H26" s="900"/>
      <c r="I26" s="900"/>
      <c r="J26" s="900"/>
      <c r="K26" s="900"/>
      <c r="L26" s="900"/>
      <c r="M26" s="900"/>
      <c r="N26" s="900"/>
      <c r="O26" s="900"/>
      <c r="P26" s="900"/>
      <c r="Q26" s="900"/>
      <c r="R26" s="900"/>
      <c r="S26" s="521"/>
      <c r="T26" s="521"/>
      <c r="U26" s="520"/>
    </row>
    <row r="27" spans="4:22" ht="16.5" customHeight="1" x14ac:dyDescent="0.3">
      <c r="D27" s="520"/>
      <c r="E27" s="900"/>
      <c r="F27" s="900"/>
      <c r="G27" s="900"/>
      <c r="H27" s="900"/>
      <c r="I27" s="900"/>
      <c r="J27" s="900"/>
      <c r="K27" s="900"/>
      <c r="L27" s="900"/>
      <c r="M27" s="900"/>
      <c r="N27" s="900"/>
      <c r="O27" s="900"/>
      <c r="P27" s="900"/>
      <c r="Q27" s="900"/>
      <c r="R27" s="900"/>
      <c r="S27" s="521"/>
      <c r="T27" s="521"/>
      <c r="U27" s="520"/>
    </row>
    <row r="28" spans="4:22" ht="16.5" customHeight="1" x14ac:dyDescent="0.3">
      <c r="D28" s="520"/>
      <c r="E28" s="900"/>
      <c r="F28" s="900"/>
      <c r="G28" s="900"/>
      <c r="H28" s="900"/>
      <c r="I28" s="900"/>
      <c r="J28" s="900"/>
      <c r="K28" s="900"/>
      <c r="L28" s="900"/>
      <c r="M28" s="900"/>
      <c r="N28" s="900"/>
      <c r="O28" s="900"/>
      <c r="P28" s="900"/>
      <c r="Q28" s="900"/>
      <c r="R28" s="900"/>
      <c r="S28" s="521"/>
      <c r="T28" s="521"/>
      <c r="U28" s="520"/>
    </row>
    <row r="29" spans="4:22" ht="16.5" customHeight="1" x14ac:dyDescent="0.3">
      <c r="D29" s="520"/>
      <c r="E29" s="615"/>
      <c r="F29" s="615"/>
      <c r="H29" s="616"/>
      <c r="I29" s="616"/>
      <c r="J29" s="616"/>
      <c r="K29" s="616"/>
      <c r="L29" s="616"/>
      <c r="M29" s="616"/>
      <c r="N29" s="616"/>
      <c r="O29" s="616"/>
      <c r="P29" s="616"/>
      <c r="Q29" s="616"/>
      <c r="R29" s="616"/>
      <c r="S29" s="521"/>
      <c r="T29" s="521"/>
      <c r="U29" s="521"/>
      <c r="V29" s="521"/>
    </row>
    <row r="30" spans="4:22" ht="15" customHeight="1" x14ac:dyDescent="0.3">
      <c r="D30" s="520"/>
      <c r="E30" s="614" t="s">
        <v>1010</v>
      </c>
      <c r="F30" s="522"/>
      <c r="G30" s="522"/>
      <c r="H30" s="522"/>
      <c r="I30" s="522"/>
      <c r="J30" s="522"/>
      <c r="K30" s="522"/>
      <c r="L30" s="522"/>
      <c r="M30" s="522"/>
      <c r="N30" s="522"/>
      <c r="O30" s="522"/>
      <c r="P30" s="522"/>
      <c r="Q30" s="522"/>
      <c r="R30" s="522"/>
      <c r="S30" s="521"/>
      <c r="T30" s="521"/>
      <c r="U30" s="521"/>
      <c r="V30" s="521"/>
    </row>
    <row r="31" spans="4:22" ht="15" customHeight="1" x14ac:dyDescent="0.3">
      <c r="D31" s="520"/>
      <c r="E31" s="520"/>
      <c r="F31" s="520"/>
      <c r="G31" s="520"/>
      <c r="H31" s="520"/>
      <c r="I31" s="520"/>
      <c r="J31" s="520"/>
      <c r="K31" s="520"/>
      <c r="L31" s="520"/>
      <c r="M31" s="520"/>
      <c r="N31" s="520"/>
      <c r="O31" s="520"/>
      <c r="P31" s="520"/>
      <c r="Q31" s="520"/>
      <c r="R31" s="520"/>
      <c r="S31" s="521"/>
      <c r="T31" s="521"/>
      <c r="U31" s="521"/>
      <c r="V31" s="521"/>
    </row>
    <row r="32" spans="4:22" ht="15" customHeight="1" x14ac:dyDescent="0.3">
      <c r="D32" s="520"/>
      <c r="E32" s="900" t="s">
        <v>1367</v>
      </c>
      <c r="F32" s="900"/>
      <c r="G32" s="900"/>
      <c r="H32" s="900"/>
      <c r="I32" s="900"/>
      <c r="J32" s="900"/>
      <c r="K32" s="900"/>
      <c r="L32" s="900"/>
      <c r="M32" s="900"/>
      <c r="N32" s="900"/>
      <c r="O32" s="900"/>
      <c r="P32" s="900"/>
      <c r="Q32" s="900"/>
      <c r="R32" s="900"/>
      <c r="S32" s="521"/>
      <c r="T32" s="521"/>
      <c r="U32" s="521"/>
      <c r="V32" s="521"/>
    </row>
    <row r="33" spans="1:22" ht="15" customHeight="1" x14ac:dyDescent="0.3">
      <c r="D33" s="520"/>
      <c r="E33" s="900"/>
      <c r="F33" s="900"/>
      <c r="G33" s="900"/>
      <c r="H33" s="900"/>
      <c r="I33" s="900"/>
      <c r="J33" s="900"/>
      <c r="K33" s="900"/>
      <c r="L33" s="900"/>
      <c r="M33" s="900"/>
      <c r="N33" s="900"/>
      <c r="O33" s="900"/>
      <c r="P33" s="900"/>
      <c r="Q33" s="900"/>
      <c r="R33" s="900"/>
      <c r="S33" s="521"/>
      <c r="T33" s="521"/>
      <c r="U33" s="521"/>
      <c r="V33" s="521"/>
    </row>
    <row r="34" spans="1:22" ht="15" customHeight="1" x14ac:dyDescent="0.3">
      <c r="D34" s="520"/>
      <c r="E34" s="617"/>
      <c r="F34" s="618"/>
      <c r="G34" s="618"/>
      <c r="H34" s="618"/>
      <c r="I34" s="618"/>
      <c r="J34" s="618"/>
      <c r="K34" s="618"/>
      <c r="L34" s="618"/>
      <c r="M34" s="618"/>
      <c r="N34" s="618"/>
      <c r="O34" s="618"/>
      <c r="P34" s="618"/>
      <c r="Q34" s="618"/>
      <c r="R34" s="618"/>
      <c r="S34" s="521"/>
      <c r="T34" s="521"/>
      <c r="U34" s="521"/>
      <c r="V34" s="521"/>
    </row>
    <row r="35" spans="1:22" ht="17.25" customHeight="1" x14ac:dyDescent="0.3">
      <c r="D35" s="520"/>
      <c r="E35" s="968" t="s">
        <v>1330</v>
      </c>
      <c r="F35" s="900"/>
      <c r="G35" s="900"/>
      <c r="H35" s="900"/>
      <c r="I35" s="900"/>
      <c r="J35" s="900"/>
      <c r="K35" s="900"/>
      <c r="L35" s="900"/>
      <c r="M35" s="900"/>
      <c r="N35" s="900"/>
      <c r="O35" s="900"/>
      <c r="P35" s="900"/>
      <c r="Q35" s="900"/>
      <c r="R35" s="900"/>
      <c r="U35" s="520"/>
    </row>
    <row r="36" spans="1:22" s="524" customFormat="1" ht="15" customHeight="1" x14ac:dyDescent="0.25">
      <c r="A36" s="537"/>
      <c r="B36" s="540"/>
      <c r="C36" s="410"/>
      <c r="D36" s="473"/>
      <c r="S36" s="521"/>
      <c r="T36" s="521"/>
      <c r="U36" s="521"/>
      <c r="V36" s="521"/>
    </row>
    <row r="37" spans="1:22" s="524" customFormat="1" ht="15" customHeight="1" x14ac:dyDescent="0.25">
      <c r="A37" s="537"/>
      <c r="B37" s="540"/>
      <c r="C37" s="410"/>
      <c r="D37" s="473"/>
      <c r="E37" s="950" t="s">
        <v>862</v>
      </c>
      <c r="F37" s="935" t="s">
        <v>1011</v>
      </c>
      <c r="G37" s="935" t="s">
        <v>1008</v>
      </c>
      <c r="H37" s="938" t="s">
        <v>675</v>
      </c>
      <c r="I37" s="938" t="s">
        <v>1009</v>
      </c>
      <c r="J37" s="938"/>
      <c r="K37" s="938"/>
      <c r="L37" s="938"/>
      <c r="M37" s="938"/>
      <c r="N37" s="938"/>
      <c r="O37" s="944" t="s">
        <v>686</v>
      </c>
      <c r="P37" s="945"/>
      <c r="Q37" s="946"/>
      <c r="R37" s="943" t="s">
        <v>901</v>
      </c>
      <c r="S37" s="521"/>
      <c r="T37" s="521"/>
      <c r="U37" s="521"/>
      <c r="V37" s="521"/>
    </row>
    <row r="38" spans="1:22" s="524" customFormat="1" ht="15" customHeight="1" x14ac:dyDescent="0.25">
      <c r="A38" s="537"/>
      <c r="B38" s="540"/>
      <c r="C38" s="410"/>
      <c r="D38" s="473"/>
      <c r="E38" s="951"/>
      <c r="F38" s="936"/>
      <c r="G38" s="936"/>
      <c r="H38" s="939"/>
      <c r="I38" s="939" t="s">
        <v>46</v>
      </c>
      <c r="J38" s="939"/>
      <c r="K38" s="939"/>
      <c r="L38" s="939" t="s">
        <v>1012</v>
      </c>
      <c r="M38" s="939"/>
      <c r="N38" s="939"/>
      <c r="O38" s="947"/>
      <c r="P38" s="948"/>
      <c r="Q38" s="949"/>
      <c r="R38" s="943"/>
      <c r="V38" s="521"/>
    </row>
    <row r="39" spans="1:22" s="524" customFormat="1" ht="15" customHeight="1" x14ac:dyDescent="0.25">
      <c r="A39" s="537"/>
      <c r="B39" s="540"/>
      <c r="C39" s="410"/>
      <c r="D39" s="473"/>
      <c r="E39" s="952"/>
      <c r="F39" s="937"/>
      <c r="G39" s="937"/>
      <c r="H39" s="940"/>
      <c r="I39" s="619" t="s">
        <v>680</v>
      </c>
      <c r="J39" s="619" t="s">
        <v>681</v>
      </c>
      <c r="K39" s="619" t="s">
        <v>682</v>
      </c>
      <c r="L39" s="619" t="s">
        <v>680</v>
      </c>
      <c r="M39" s="619" t="s">
        <v>681</v>
      </c>
      <c r="N39" s="619" t="s">
        <v>682</v>
      </c>
      <c r="O39" s="619" t="s">
        <v>683</v>
      </c>
      <c r="P39" s="619" t="s">
        <v>684</v>
      </c>
      <c r="Q39" s="619" t="s">
        <v>685</v>
      </c>
      <c r="R39" s="943"/>
      <c r="V39" s="521"/>
    </row>
    <row r="40" spans="1:22" s="520" customFormat="1" ht="15" customHeight="1" x14ac:dyDescent="0.3">
      <c r="A40" s="537"/>
      <c r="B40" s="540"/>
      <c r="C40" s="410"/>
      <c r="D40" s="473"/>
      <c r="E40" s="257"/>
      <c r="F40" s="626"/>
      <c r="G40" s="1"/>
      <c r="H40" s="18"/>
      <c r="I40" s="608" t="str">
        <f>Datos!G267</f>
        <v/>
      </c>
      <c r="J40" s="608" t="str">
        <f>Datos!H267</f>
        <v/>
      </c>
      <c r="K40" s="608" t="str">
        <f>Datos!I267</f>
        <v/>
      </c>
      <c r="L40" s="609"/>
      <c r="M40" s="609"/>
      <c r="N40" s="609"/>
      <c r="O40" s="627" t="str">
        <f>Datos!M267</f>
        <v/>
      </c>
      <c r="P40" s="627" t="str">
        <f>Datos!N267</f>
        <v/>
      </c>
      <c r="Q40" s="627" t="str">
        <f>Datos!O267</f>
        <v/>
      </c>
      <c r="R40" s="292" t="str">
        <f>Datos!P267</f>
        <v/>
      </c>
      <c r="V40" s="521"/>
    </row>
    <row r="41" spans="1:22" s="520" customFormat="1" ht="15" customHeight="1" x14ac:dyDescent="0.3">
      <c r="A41" s="537"/>
      <c r="B41" s="540"/>
      <c r="C41" s="410"/>
      <c r="D41" s="473"/>
      <c r="E41" s="256"/>
      <c r="F41" s="626"/>
      <c r="G41" s="1"/>
      <c r="H41" s="18"/>
      <c r="I41" s="608" t="str">
        <f>Datos!G268</f>
        <v/>
      </c>
      <c r="J41" s="608" t="str">
        <f>Datos!H268</f>
        <v/>
      </c>
      <c r="K41" s="608" t="str">
        <f>Datos!I268</f>
        <v/>
      </c>
      <c r="L41" s="609"/>
      <c r="M41" s="609"/>
      <c r="N41" s="609"/>
      <c r="O41" s="627" t="str">
        <f>Datos!M268</f>
        <v/>
      </c>
      <c r="P41" s="627" t="str">
        <f>Datos!N268</f>
        <v/>
      </c>
      <c r="Q41" s="627" t="str">
        <f>Datos!O268</f>
        <v/>
      </c>
      <c r="R41" s="292" t="str">
        <f>Datos!P268</f>
        <v/>
      </c>
      <c r="V41" s="521"/>
    </row>
    <row r="42" spans="1:22" s="520" customFormat="1" ht="15" customHeight="1" x14ac:dyDescent="0.3">
      <c r="A42" s="537"/>
      <c r="B42" s="540"/>
      <c r="C42" s="410"/>
      <c r="D42" s="473"/>
      <c r="E42" s="256"/>
      <c r="F42" s="626"/>
      <c r="G42" s="1"/>
      <c r="H42" s="18"/>
      <c r="I42" s="608" t="str">
        <f>Datos!G269</f>
        <v/>
      </c>
      <c r="J42" s="608" t="str">
        <f>Datos!H269</f>
        <v/>
      </c>
      <c r="K42" s="608" t="str">
        <f>Datos!I269</f>
        <v/>
      </c>
      <c r="L42" s="609"/>
      <c r="M42" s="609"/>
      <c r="N42" s="609"/>
      <c r="O42" s="627" t="str">
        <f>Datos!M269</f>
        <v/>
      </c>
      <c r="P42" s="627" t="str">
        <f>Datos!N269</f>
        <v/>
      </c>
      <c r="Q42" s="627" t="str">
        <f>Datos!O269</f>
        <v/>
      </c>
      <c r="R42" s="292" t="str">
        <f>Datos!P269</f>
        <v/>
      </c>
      <c r="V42" s="521"/>
    </row>
    <row r="43" spans="1:22" s="520" customFormat="1" ht="15" customHeight="1" x14ac:dyDescent="0.3">
      <c r="A43" s="537"/>
      <c r="B43" s="540"/>
      <c r="C43" s="410"/>
      <c r="D43" s="473"/>
      <c r="E43" s="256"/>
      <c r="F43" s="626"/>
      <c r="G43" s="1"/>
      <c r="H43" s="18"/>
      <c r="I43" s="608" t="str">
        <f>Datos!G270</f>
        <v/>
      </c>
      <c r="J43" s="608" t="str">
        <f>Datos!H270</f>
        <v/>
      </c>
      <c r="K43" s="608" t="str">
        <f>Datos!I270</f>
        <v/>
      </c>
      <c r="L43" s="609"/>
      <c r="M43" s="609"/>
      <c r="N43" s="609"/>
      <c r="O43" s="627" t="str">
        <f>Datos!M270</f>
        <v/>
      </c>
      <c r="P43" s="627" t="str">
        <f>Datos!N270</f>
        <v/>
      </c>
      <c r="Q43" s="627" t="str">
        <f>Datos!O270</f>
        <v/>
      </c>
      <c r="R43" s="292" t="str">
        <f>Datos!P270</f>
        <v/>
      </c>
      <c r="V43" s="521"/>
    </row>
    <row r="44" spans="1:22" s="520" customFormat="1" ht="15" customHeight="1" x14ac:dyDescent="0.3">
      <c r="A44" s="537"/>
      <c r="B44" s="540"/>
      <c r="C44" s="410"/>
      <c r="D44" s="473"/>
      <c r="E44" s="256"/>
      <c r="F44" s="626"/>
      <c r="G44" s="1"/>
      <c r="H44" s="18"/>
      <c r="I44" s="608" t="str">
        <f>Datos!G271</f>
        <v/>
      </c>
      <c r="J44" s="608" t="str">
        <f>Datos!H271</f>
        <v/>
      </c>
      <c r="K44" s="608" t="str">
        <f>Datos!I271</f>
        <v/>
      </c>
      <c r="L44" s="609"/>
      <c r="M44" s="609"/>
      <c r="N44" s="609"/>
      <c r="O44" s="627" t="str">
        <f>Datos!M271</f>
        <v/>
      </c>
      <c r="P44" s="627" t="str">
        <f>Datos!N271</f>
        <v/>
      </c>
      <c r="Q44" s="627" t="str">
        <f>Datos!O271</f>
        <v/>
      </c>
      <c r="R44" s="292" t="str">
        <f>Datos!P271</f>
        <v/>
      </c>
      <c r="V44" s="521"/>
    </row>
    <row r="45" spans="1:22" s="520" customFormat="1" ht="15" customHeight="1" x14ac:dyDescent="0.3">
      <c r="A45" s="537"/>
      <c r="B45" s="540"/>
      <c r="C45" s="410"/>
      <c r="D45" s="473"/>
      <c r="E45" s="256"/>
      <c r="F45" s="626"/>
      <c r="G45" s="1"/>
      <c r="H45" s="18"/>
      <c r="I45" s="608" t="str">
        <f>Datos!G272</f>
        <v/>
      </c>
      <c r="J45" s="608" t="str">
        <f>Datos!H272</f>
        <v/>
      </c>
      <c r="K45" s="608" t="str">
        <f>Datos!I272</f>
        <v/>
      </c>
      <c r="L45" s="609"/>
      <c r="M45" s="609"/>
      <c r="N45" s="609"/>
      <c r="O45" s="627" t="str">
        <f>Datos!M272</f>
        <v/>
      </c>
      <c r="P45" s="627" t="str">
        <f>Datos!N272</f>
        <v/>
      </c>
      <c r="Q45" s="627" t="str">
        <f>Datos!O272</f>
        <v/>
      </c>
      <c r="R45" s="292" t="str">
        <f>Datos!P272</f>
        <v/>
      </c>
      <c r="V45" s="521"/>
    </row>
    <row r="46" spans="1:22" s="520" customFormat="1" ht="15" customHeight="1" x14ac:dyDescent="0.3">
      <c r="A46" s="537"/>
      <c r="B46" s="540"/>
      <c r="C46" s="410"/>
      <c r="D46" s="473"/>
      <c r="E46" s="256"/>
      <c r="F46" s="626"/>
      <c r="G46" s="1"/>
      <c r="H46" s="18"/>
      <c r="I46" s="608" t="str">
        <f>Datos!G273</f>
        <v/>
      </c>
      <c r="J46" s="608" t="str">
        <f>Datos!H273</f>
        <v/>
      </c>
      <c r="K46" s="608" t="str">
        <f>Datos!I273</f>
        <v/>
      </c>
      <c r="L46" s="609"/>
      <c r="M46" s="609"/>
      <c r="N46" s="609"/>
      <c r="O46" s="627" t="str">
        <f>Datos!M273</f>
        <v/>
      </c>
      <c r="P46" s="627" t="str">
        <f>Datos!N273</f>
        <v/>
      </c>
      <c r="Q46" s="627" t="str">
        <f>Datos!O273</f>
        <v/>
      </c>
      <c r="R46" s="292" t="str">
        <f>Datos!P273</f>
        <v/>
      </c>
      <c r="V46" s="521"/>
    </row>
    <row r="47" spans="1:22" s="520" customFormat="1" ht="15" customHeight="1" x14ac:dyDescent="0.3">
      <c r="A47" s="537"/>
      <c r="B47" s="540"/>
      <c r="C47" s="410"/>
      <c r="D47" s="473"/>
      <c r="E47" s="256"/>
      <c r="F47" s="626"/>
      <c r="G47" s="1"/>
      <c r="H47" s="18"/>
      <c r="I47" s="608" t="str">
        <f>Datos!G274</f>
        <v/>
      </c>
      <c r="J47" s="608" t="str">
        <f>Datos!H274</f>
        <v/>
      </c>
      <c r="K47" s="608" t="str">
        <f>Datos!I274</f>
        <v/>
      </c>
      <c r="L47" s="609"/>
      <c r="M47" s="609"/>
      <c r="N47" s="609"/>
      <c r="O47" s="627" t="str">
        <f>Datos!M274</f>
        <v/>
      </c>
      <c r="P47" s="627" t="str">
        <f>Datos!N274</f>
        <v/>
      </c>
      <c r="Q47" s="627" t="str">
        <f>Datos!O274</f>
        <v/>
      </c>
      <c r="R47" s="292" t="str">
        <f>Datos!P274</f>
        <v/>
      </c>
      <c r="V47" s="521"/>
    </row>
    <row r="48" spans="1:22" s="520" customFormat="1" ht="15" customHeight="1" x14ac:dyDescent="0.3">
      <c r="A48" s="537"/>
      <c r="B48" s="540"/>
      <c r="C48" s="410"/>
      <c r="D48" s="473"/>
      <c r="E48" s="256"/>
      <c r="F48" s="626"/>
      <c r="G48" s="1"/>
      <c r="H48" s="18"/>
      <c r="I48" s="608" t="str">
        <f>Datos!G275</f>
        <v/>
      </c>
      <c r="J48" s="608" t="str">
        <f>Datos!H275</f>
        <v/>
      </c>
      <c r="K48" s="608" t="str">
        <f>Datos!I275</f>
        <v/>
      </c>
      <c r="L48" s="609"/>
      <c r="M48" s="609"/>
      <c r="N48" s="609"/>
      <c r="O48" s="627" t="str">
        <f>Datos!M275</f>
        <v/>
      </c>
      <c r="P48" s="627" t="str">
        <f>Datos!N275</f>
        <v/>
      </c>
      <c r="Q48" s="627" t="str">
        <f>Datos!O275</f>
        <v/>
      </c>
      <c r="R48" s="292" t="str">
        <f>Datos!P275</f>
        <v/>
      </c>
      <c r="V48" s="521"/>
    </row>
    <row r="49" spans="1:22" s="520" customFormat="1" ht="15" customHeight="1" x14ac:dyDescent="0.3">
      <c r="A49" s="537"/>
      <c r="B49" s="540"/>
      <c r="C49" s="410"/>
      <c r="D49" s="473"/>
      <c r="E49" s="256"/>
      <c r="F49" s="626"/>
      <c r="G49" s="1"/>
      <c r="H49" s="18"/>
      <c r="I49" s="608" t="str">
        <f>Datos!G276</f>
        <v/>
      </c>
      <c r="J49" s="608" t="str">
        <f>Datos!H276</f>
        <v/>
      </c>
      <c r="K49" s="608" t="str">
        <f>Datos!I276</f>
        <v/>
      </c>
      <c r="L49" s="609"/>
      <c r="M49" s="609"/>
      <c r="N49" s="609"/>
      <c r="O49" s="627" t="str">
        <f>Datos!M276</f>
        <v/>
      </c>
      <c r="P49" s="627" t="str">
        <f>Datos!N276</f>
        <v/>
      </c>
      <c r="Q49" s="627" t="str">
        <f>Datos!O276</f>
        <v/>
      </c>
      <c r="R49" s="292" t="str">
        <f>Datos!P276</f>
        <v/>
      </c>
      <c r="V49" s="521"/>
    </row>
    <row r="50" spans="1:22" s="520" customFormat="1" ht="15" customHeight="1" x14ac:dyDescent="0.3">
      <c r="A50" s="537"/>
      <c r="B50" s="540"/>
      <c r="C50" s="410"/>
      <c r="D50" s="473"/>
      <c r="E50" s="256"/>
      <c r="F50" s="626"/>
      <c r="G50" s="1"/>
      <c r="H50" s="18"/>
      <c r="I50" s="608" t="str">
        <f>Datos!G277</f>
        <v/>
      </c>
      <c r="J50" s="608" t="str">
        <f>Datos!H277</f>
        <v/>
      </c>
      <c r="K50" s="608" t="str">
        <f>Datos!I277</f>
        <v/>
      </c>
      <c r="L50" s="609"/>
      <c r="M50" s="609"/>
      <c r="N50" s="609"/>
      <c r="O50" s="627" t="str">
        <f>Datos!M277</f>
        <v/>
      </c>
      <c r="P50" s="627" t="str">
        <f>Datos!N277</f>
        <v/>
      </c>
      <c r="Q50" s="627" t="str">
        <f>Datos!O277</f>
        <v/>
      </c>
      <c r="R50" s="292" t="str">
        <f>Datos!P277</f>
        <v/>
      </c>
      <c r="V50" s="521"/>
    </row>
    <row r="51" spans="1:22" s="520" customFormat="1" ht="15" customHeight="1" x14ac:dyDescent="0.3">
      <c r="A51" s="537"/>
      <c r="B51" s="540"/>
      <c r="C51" s="410"/>
      <c r="D51" s="473"/>
      <c r="E51" s="256"/>
      <c r="F51" s="626"/>
      <c r="G51" s="1"/>
      <c r="H51" s="18"/>
      <c r="I51" s="608" t="str">
        <f>Datos!G278</f>
        <v/>
      </c>
      <c r="J51" s="608" t="str">
        <f>Datos!H278</f>
        <v/>
      </c>
      <c r="K51" s="608" t="str">
        <f>Datos!I278</f>
        <v/>
      </c>
      <c r="L51" s="609"/>
      <c r="M51" s="609"/>
      <c r="N51" s="609"/>
      <c r="O51" s="627" t="str">
        <f>Datos!M278</f>
        <v/>
      </c>
      <c r="P51" s="627" t="str">
        <f>Datos!N278</f>
        <v/>
      </c>
      <c r="Q51" s="627" t="str">
        <f>Datos!O278</f>
        <v/>
      </c>
      <c r="R51" s="292" t="str">
        <f>Datos!P278</f>
        <v/>
      </c>
      <c r="V51" s="521"/>
    </row>
    <row r="52" spans="1:22" s="520" customFormat="1" ht="15" customHeight="1" x14ac:dyDescent="0.3">
      <c r="A52" s="537"/>
      <c r="B52" s="540"/>
      <c r="C52" s="410"/>
      <c r="D52" s="473"/>
      <c r="E52" s="256"/>
      <c r="F52" s="626"/>
      <c r="G52" s="1"/>
      <c r="H52" s="18"/>
      <c r="I52" s="608" t="str">
        <f>Datos!G279</f>
        <v/>
      </c>
      <c r="J52" s="608" t="str">
        <f>Datos!H279</f>
        <v/>
      </c>
      <c r="K52" s="608" t="str">
        <f>Datos!I279</f>
        <v/>
      </c>
      <c r="L52" s="609"/>
      <c r="M52" s="609"/>
      <c r="N52" s="609"/>
      <c r="O52" s="627" t="str">
        <f>Datos!M279</f>
        <v/>
      </c>
      <c r="P52" s="627" t="str">
        <f>Datos!N279</f>
        <v/>
      </c>
      <c r="Q52" s="627" t="str">
        <f>Datos!O279</f>
        <v/>
      </c>
      <c r="R52" s="292" t="str">
        <f>Datos!P279</f>
        <v/>
      </c>
      <c r="V52" s="521"/>
    </row>
    <row r="53" spans="1:22" s="520" customFormat="1" ht="15" customHeight="1" x14ac:dyDescent="0.3">
      <c r="A53" s="537"/>
      <c r="B53" s="540"/>
      <c r="C53" s="410"/>
      <c r="D53" s="473"/>
      <c r="E53" s="256"/>
      <c r="F53" s="626"/>
      <c r="G53" s="1"/>
      <c r="H53" s="18"/>
      <c r="I53" s="608" t="str">
        <f>Datos!G280</f>
        <v/>
      </c>
      <c r="J53" s="608" t="str">
        <f>Datos!H280</f>
        <v/>
      </c>
      <c r="K53" s="608" t="str">
        <f>Datos!I280</f>
        <v/>
      </c>
      <c r="L53" s="609"/>
      <c r="M53" s="609"/>
      <c r="N53" s="609"/>
      <c r="O53" s="627" t="str">
        <f>Datos!M280</f>
        <v/>
      </c>
      <c r="P53" s="627" t="str">
        <f>Datos!N280</f>
        <v/>
      </c>
      <c r="Q53" s="627" t="str">
        <f>Datos!O280</f>
        <v/>
      </c>
      <c r="R53" s="292" t="str">
        <f>Datos!P280</f>
        <v/>
      </c>
      <c r="V53" s="521"/>
    </row>
    <row r="54" spans="1:22" s="520" customFormat="1" ht="15" customHeight="1" x14ac:dyDescent="0.3">
      <c r="A54" s="537"/>
      <c r="B54" s="540"/>
      <c r="C54" s="410"/>
      <c r="D54" s="473"/>
      <c r="E54" s="256"/>
      <c r="F54" s="626"/>
      <c r="G54" s="1"/>
      <c r="H54" s="18"/>
      <c r="I54" s="608" t="str">
        <f>Datos!G281</f>
        <v/>
      </c>
      <c r="J54" s="608" t="str">
        <f>Datos!H281</f>
        <v/>
      </c>
      <c r="K54" s="608" t="str">
        <f>Datos!I281</f>
        <v/>
      </c>
      <c r="L54" s="609"/>
      <c r="M54" s="609"/>
      <c r="N54" s="609"/>
      <c r="O54" s="627" t="str">
        <f>Datos!M281</f>
        <v/>
      </c>
      <c r="P54" s="627" t="str">
        <f>Datos!N281</f>
        <v/>
      </c>
      <c r="Q54" s="627" t="str">
        <f>Datos!O281</f>
        <v/>
      </c>
      <c r="R54" s="292" t="str">
        <f>Datos!P281</f>
        <v/>
      </c>
      <c r="V54" s="521"/>
    </row>
    <row r="55" spans="1:22" s="520" customFormat="1" ht="15" customHeight="1" x14ac:dyDescent="0.3">
      <c r="A55" s="537"/>
      <c r="B55" s="540"/>
      <c r="C55" s="410"/>
      <c r="D55" s="473"/>
      <c r="E55" s="256"/>
      <c r="F55" s="626"/>
      <c r="G55" s="1"/>
      <c r="H55" s="18"/>
      <c r="I55" s="608" t="str">
        <f>Datos!G282</f>
        <v/>
      </c>
      <c r="J55" s="608" t="str">
        <f>Datos!H282</f>
        <v/>
      </c>
      <c r="K55" s="608" t="str">
        <f>Datos!I282</f>
        <v/>
      </c>
      <c r="L55" s="609"/>
      <c r="M55" s="609"/>
      <c r="N55" s="609"/>
      <c r="O55" s="627" t="str">
        <f>Datos!M282</f>
        <v/>
      </c>
      <c r="P55" s="627" t="str">
        <f>Datos!N282</f>
        <v/>
      </c>
      <c r="Q55" s="627" t="str">
        <f>Datos!O282</f>
        <v/>
      </c>
      <c r="R55" s="292" t="str">
        <f>Datos!P282</f>
        <v/>
      </c>
      <c r="V55" s="521"/>
    </row>
    <row r="56" spans="1:22" s="520" customFormat="1" ht="15" customHeight="1" x14ac:dyDescent="0.3">
      <c r="A56" s="537"/>
      <c r="B56" s="540"/>
      <c r="C56" s="410"/>
      <c r="D56" s="473"/>
      <c r="E56" s="256"/>
      <c r="F56" s="626"/>
      <c r="G56" s="1"/>
      <c r="H56" s="18"/>
      <c r="I56" s="608" t="str">
        <f>Datos!G283</f>
        <v/>
      </c>
      <c r="J56" s="608" t="str">
        <f>Datos!H283</f>
        <v/>
      </c>
      <c r="K56" s="608" t="str">
        <f>Datos!I283</f>
        <v/>
      </c>
      <c r="L56" s="609"/>
      <c r="M56" s="609"/>
      <c r="N56" s="609"/>
      <c r="O56" s="627" t="str">
        <f>Datos!M283</f>
        <v/>
      </c>
      <c r="P56" s="627" t="str">
        <f>Datos!N283</f>
        <v/>
      </c>
      <c r="Q56" s="627" t="str">
        <f>Datos!O283</f>
        <v/>
      </c>
      <c r="R56" s="292" t="str">
        <f>Datos!P283</f>
        <v/>
      </c>
      <c r="V56" s="521"/>
    </row>
    <row r="57" spans="1:22" s="520" customFormat="1" ht="15" customHeight="1" x14ac:dyDescent="0.3">
      <c r="A57" s="537"/>
      <c r="B57" s="540"/>
      <c r="C57" s="410"/>
      <c r="D57" s="473"/>
      <c r="E57" s="256"/>
      <c r="F57" s="626"/>
      <c r="G57" s="1"/>
      <c r="H57" s="18"/>
      <c r="I57" s="608" t="str">
        <f>Datos!G284</f>
        <v/>
      </c>
      <c r="J57" s="608" t="str">
        <f>Datos!H284</f>
        <v/>
      </c>
      <c r="K57" s="608" t="str">
        <f>Datos!I284</f>
        <v/>
      </c>
      <c r="L57" s="609"/>
      <c r="M57" s="609"/>
      <c r="N57" s="609"/>
      <c r="O57" s="627" t="str">
        <f>Datos!M284</f>
        <v/>
      </c>
      <c r="P57" s="627" t="str">
        <f>Datos!N284</f>
        <v/>
      </c>
      <c r="Q57" s="627" t="str">
        <f>Datos!O284</f>
        <v/>
      </c>
      <c r="R57" s="292" t="str">
        <f>Datos!P284</f>
        <v/>
      </c>
      <c r="V57" s="521"/>
    </row>
    <row r="58" spans="1:22" s="520" customFormat="1" ht="15" customHeight="1" x14ac:dyDescent="0.3">
      <c r="A58" s="537"/>
      <c r="B58" s="540"/>
      <c r="C58" s="410"/>
      <c r="D58" s="473"/>
      <c r="E58" s="256"/>
      <c r="F58" s="626"/>
      <c r="G58" s="1"/>
      <c r="H58" s="18"/>
      <c r="I58" s="608" t="str">
        <f>Datos!G285</f>
        <v/>
      </c>
      <c r="J58" s="608" t="str">
        <f>Datos!H285</f>
        <v/>
      </c>
      <c r="K58" s="608" t="str">
        <f>Datos!I285</f>
        <v/>
      </c>
      <c r="L58" s="609"/>
      <c r="M58" s="609"/>
      <c r="N58" s="609"/>
      <c r="O58" s="627" t="str">
        <f>Datos!M285</f>
        <v/>
      </c>
      <c r="P58" s="627" t="str">
        <f>Datos!N285</f>
        <v/>
      </c>
      <c r="Q58" s="627" t="str">
        <f>Datos!O285</f>
        <v/>
      </c>
      <c r="R58" s="292" t="str">
        <f>Datos!P285</f>
        <v/>
      </c>
      <c r="V58" s="521"/>
    </row>
    <row r="59" spans="1:22" s="520" customFormat="1" ht="15" customHeight="1" x14ac:dyDescent="0.3">
      <c r="A59" s="537"/>
      <c r="B59" s="540"/>
      <c r="C59" s="410"/>
      <c r="D59" s="473"/>
      <c r="E59" s="256"/>
      <c r="F59" s="626"/>
      <c r="G59" s="1"/>
      <c r="H59" s="18"/>
      <c r="I59" s="608" t="str">
        <f>Datos!G286</f>
        <v/>
      </c>
      <c r="J59" s="608" t="str">
        <f>Datos!H286</f>
        <v/>
      </c>
      <c r="K59" s="608" t="str">
        <f>Datos!I286</f>
        <v/>
      </c>
      <c r="L59" s="609"/>
      <c r="M59" s="609"/>
      <c r="N59" s="609"/>
      <c r="O59" s="627" t="str">
        <f>Datos!M286</f>
        <v/>
      </c>
      <c r="P59" s="627" t="str">
        <f>Datos!N286</f>
        <v/>
      </c>
      <c r="Q59" s="627" t="str">
        <f>Datos!O286</f>
        <v/>
      </c>
      <c r="R59" s="292" t="str">
        <f>Datos!P286</f>
        <v/>
      </c>
      <c r="V59" s="521"/>
    </row>
    <row r="60" spans="1:22" ht="15" customHeight="1" x14ac:dyDescent="0.25">
      <c r="D60" s="473"/>
      <c r="E60" s="473"/>
      <c r="F60" s="473"/>
      <c r="G60" s="489"/>
      <c r="O60" s="293">
        <f>SUM(O40:O59)</f>
        <v>0</v>
      </c>
      <c r="P60" s="293">
        <f>SUM(P40:P59)</f>
        <v>0</v>
      </c>
      <c r="Q60" s="293">
        <f>SUM(Q40:Q59)</f>
        <v>0</v>
      </c>
      <c r="R60" s="294">
        <f>SUM(R40:R59)</f>
        <v>0</v>
      </c>
    </row>
    <row r="61" spans="1:22" ht="15" customHeight="1" x14ac:dyDescent="0.25">
      <c r="A61" s="533"/>
      <c r="C61" s="414"/>
      <c r="E61" s="934" t="s">
        <v>1331</v>
      </c>
      <c r="F61" s="934"/>
      <c r="G61" s="934"/>
      <c r="H61" s="934"/>
      <c r="I61" s="934"/>
      <c r="J61" s="934"/>
      <c r="K61" s="934"/>
      <c r="L61" s="934"/>
      <c r="M61" s="934"/>
      <c r="N61" s="934"/>
      <c r="O61" s="934"/>
      <c r="P61" s="934"/>
      <c r="Q61" s="934"/>
      <c r="R61" s="934"/>
    </row>
    <row r="62" spans="1:22" x14ac:dyDescent="0.25">
      <c r="A62" s="533"/>
      <c r="C62" s="414"/>
      <c r="E62" s="930" t="s">
        <v>1332</v>
      </c>
      <c r="F62" s="930"/>
      <c r="G62" s="930"/>
      <c r="H62" s="930"/>
      <c r="I62" s="930"/>
      <c r="J62" s="930"/>
      <c r="K62" s="930"/>
      <c r="L62" s="930"/>
      <c r="M62" s="930"/>
      <c r="N62" s="930"/>
      <c r="O62" s="930"/>
      <c r="P62" s="930"/>
      <c r="Q62" s="930"/>
      <c r="R62" s="930"/>
    </row>
    <row r="63" spans="1:22" x14ac:dyDescent="0.25">
      <c r="A63" s="533"/>
      <c r="C63" s="414"/>
      <c r="E63" s="930" t="s">
        <v>1333</v>
      </c>
      <c r="F63" s="930"/>
      <c r="G63" s="930"/>
      <c r="H63" s="930"/>
      <c r="I63" s="930"/>
      <c r="J63" s="930"/>
      <c r="K63" s="930"/>
      <c r="L63" s="930"/>
      <c r="M63" s="930"/>
      <c r="N63" s="930"/>
      <c r="O63" s="930"/>
      <c r="P63" s="930"/>
      <c r="Q63" s="930"/>
      <c r="R63" s="930"/>
    </row>
    <row r="64" spans="1:22" x14ac:dyDescent="0.25">
      <c r="A64" s="533"/>
      <c r="C64" s="414"/>
      <c r="E64" s="930" t="s">
        <v>1334</v>
      </c>
      <c r="F64" s="930"/>
      <c r="G64" s="930"/>
      <c r="H64" s="930"/>
      <c r="I64" s="930"/>
      <c r="J64" s="930"/>
      <c r="K64" s="930"/>
      <c r="L64" s="930"/>
      <c r="M64" s="930"/>
      <c r="N64" s="930"/>
      <c r="O64" s="930"/>
      <c r="P64" s="930"/>
      <c r="Q64" s="930"/>
      <c r="R64" s="930"/>
    </row>
    <row r="65" spans="1:22" x14ac:dyDescent="0.25">
      <c r="A65" s="533"/>
      <c r="C65" s="414"/>
      <c r="E65" s="930" t="s">
        <v>1335</v>
      </c>
      <c r="F65" s="930"/>
      <c r="G65" s="930"/>
      <c r="H65" s="930"/>
      <c r="I65" s="930"/>
      <c r="J65" s="930"/>
      <c r="K65" s="930"/>
      <c r="L65" s="930"/>
      <c r="M65" s="930"/>
      <c r="N65" s="930"/>
      <c r="O65" s="930"/>
      <c r="P65" s="930"/>
      <c r="Q65" s="930"/>
      <c r="R65" s="930"/>
    </row>
    <row r="66" spans="1:22" ht="17.25" customHeight="1" x14ac:dyDescent="0.25">
      <c r="A66" s="533"/>
      <c r="C66" s="414"/>
      <c r="E66" s="905" t="s">
        <v>1336</v>
      </c>
      <c r="F66" s="905"/>
      <c r="G66" s="905"/>
      <c r="H66" s="905"/>
      <c r="I66" s="905"/>
      <c r="J66" s="905"/>
      <c r="K66" s="905"/>
      <c r="L66" s="905"/>
      <c r="M66" s="905"/>
      <c r="N66" s="905"/>
      <c r="O66" s="905"/>
      <c r="P66" s="905"/>
      <c r="Q66" s="905"/>
      <c r="R66" s="905"/>
    </row>
    <row r="67" spans="1:22" x14ac:dyDescent="0.25">
      <c r="A67" s="533"/>
      <c r="C67" s="414"/>
      <c r="E67" s="942" t="s">
        <v>1337</v>
      </c>
      <c r="F67" s="942"/>
      <c r="G67" s="942"/>
      <c r="H67" s="942"/>
      <c r="I67" s="942"/>
      <c r="J67" s="942"/>
      <c r="K67" s="942"/>
      <c r="L67" s="942"/>
      <c r="M67" s="942"/>
      <c r="N67" s="942"/>
      <c r="O67" s="942"/>
      <c r="P67" s="942"/>
      <c r="Q67" s="942"/>
      <c r="R67" s="942"/>
    </row>
    <row r="68" spans="1:22" ht="15" customHeight="1" x14ac:dyDescent="0.25">
      <c r="A68" s="533"/>
      <c r="C68" s="414"/>
      <c r="E68" s="942"/>
      <c r="F68" s="942"/>
      <c r="G68" s="942"/>
      <c r="H68" s="942"/>
      <c r="I68" s="942"/>
      <c r="J68" s="942"/>
      <c r="K68" s="942"/>
      <c r="L68" s="942"/>
      <c r="M68" s="942"/>
      <c r="N68" s="942"/>
      <c r="O68" s="942"/>
      <c r="P68" s="942"/>
      <c r="Q68" s="942"/>
      <c r="R68" s="942"/>
    </row>
    <row r="69" spans="1:22" ht="15" customHeight="1" x14ac:dyDescent="0.25">
      <c r="A69" s="533"/>
      <c r="C69" s="414"/>
      <c r="E69" s="905" t="s">
        <v>1338</v>
      </c>
      <c r="F69" s="905"/>
      <c r="G69" s="905"/>
      <c r="H69" s="905"/>
      <c r="I69" s="905"/>
      <c r="J69" s="905"/>
      <c r="K69" s="905"/>
      <c r="L69" s="905"/>
      <c r="M69" s="905"/>
      <c r="N69" s="905"/>
      <c r="O69" s="905"/>
      <c r="P69" s="905"/>
      <c r="Q69" s="905"/>
      <c r="R69" s="905"/>
    </row>
    <row r="70" spans="1:22" ht="15" customHeight="1" x14ac:dyDescent="0.25">
      <c r="A70" s="533"/>
      <c r="C70" s="414"/>
      <c r="E70" s="905"/>
      <c r="F70" s="905"/>
      <c r="G70" s="905"/>
      <c r="H70" s="905"/>
      <c r="I70" s="905"/>
      <c r="J70" s="905"/>
      <c r="K70" s="905"/>
      <c r="L70" s="905"/>
      <c r="M70" s="905"/>
      <c r="N70" s="905"/>
      <c r="O70" s="905"/>
      <c r="P70" s="905"/>
      <c r="Q70" s="905"/>
      <c r="R70" s="905"/>
    </row>
    <row r="71" spans="1:22" ht="15" customHeight="1" x14ac:dyDescent="0.25">
      <c r="A71" s="533"/>
      <c r="C71" s="414"/>
      <c r="E71" s="905"/>
      <c r="F71" s="905"/>
      <c r="G71" s="905"/>
      <c r="H71" s="905"/>
      <c r="I71" s="905"/>
      <c r="J71" s="905"/>
      <c r="K71" s="905"/>
      <c r="L71" s="905"/>
      <c r="M71" s="905"/>
      <c r="N71" s="905"/>
      <c r="O71" s="905"/>
      <c r="P71" s="905"/>
      <c r="Q71" s="905"/>
      <c r="R71" s="905"/>
    </row>
    <row r="72" spans="1:22" ht="15" customHeight="1" x14ac:dyDescent="0.25">
      <c r="A72" s="533"/>
      <c r="C72" s="414"/>
      <c r="E72" s="760"/>
      <c r="F72" s="760"/>
      <c r="G72" s="760"/>
      <c r="H72" s="760"/>
      <c r="I72" s="760"/>
      <c r="J72" s="760"/>
      <c r="K72" s="760"/>
      <c r="L72" s="760"/>
      <c r="M72" s="760"/>
      <c r="N72" s="760"/>
      <c r="O72" s="760"/>
      <c r="P72" s="760"/>
      <c r="Q72" s="760"/>
      <c r="R72" s="760"/>
    </row>
    <row r="73" spans="1:22" ht="15" customHeight="1" x14ac:dyDescent="0.25">
      <c r="D73" s="473"/>
      <c r="E73" s="614" t="s">
        <v>1447</v>
      </c>
      <c r="F73" s="473"/>
      <c r="G73" s="473"/>
      <c r="H73" s="473"/>
      <c r="I73" s="473"/>
      <c r="J73" s="473"/>
      <c r="K73" s="473"/>
      <c r="L73" s="473"/>
      <c r="M73" s="473"/>
      <c r="N73" s="473"/>
      <c r="O73" s="473"/>
      <c r="P73" s="473"/>
      <c r="Q73" s="473"/>
      <c r="R73" s="473"/>
      <c r="S73" s="473"/>
      <c r="T73" s="473"/>
      <c r="U73" s="473"/>
      <c r="V73" s="473"/>
    </row>
    <row r="74" spans="1:22" ht="15" customHeight="1" x14ac:dyDescent="0.25">
      <c r="D74" s="473"/>
      <c r="E74" s="526"/>
      <c r="F74" s="526"/>
      <c r="G74" s="489"/>
      <c r="H74" s="489"/>
      <c r="I74" s="489"/>
    </row>
    <row r="75" spans="1:22" ht="33.75" customHeight="1" x14ac:dyDescent="0.3">
      <c r="D75" s="520"/>
      <c r="E75" s="900" t="s">
        <v>1454</v>
      </c>
      <c r="F75" s="900"/>
      <c r="G75" s="900"/>
      <c r="H75" s="900"/>
      <c r="I75" s="900"/>
      <c r="J75" s="900"/>
      <c r="K75" s="900"/>
      <c r="L75" s="900"/>
      <c r="M75" s="900"/>
      <c r="N75" s="900"/>
      <c r="O75" s="900"/>
      <c r="P75" s="900"/>
      <c r="Q75" s="900"/>
      <c r="R75" s="900"/>
      <c r="U75" s="520"/>
    </row>
    <row r="76" spans="1:22" ht="15" customHeight="1" x14ac:dyDescent="0.3">
      <c r="D76" s="520"/>
      <c r="E76" s="447"/>
      <c r="F76" s="447"/>
      <c r="G76" s="447"/>
      <c r="H76" s="447"/>
      <c r="I76" s="447"/>
      <c r="J76" s="447"/>
      <c r="K76" s="447"/>
      <c r="L76" s="447"/>
      <c r="M76" s="447"/>
      <c r="N76" s="447"/>
      <c r="O76" s="447"/>
      <c r="P76" s="447"/>
      <c r="Q76" s="447"/>
      <c r="R76" s="521"/>
      <c r="S76" s="521"/>
      <c r="T76" s="521"/>
      <c r="U76" s="520"/>
    </row>
    <row r="77" spans="1:22" ht="15" customHeight="1" x14ac:dyDescent="0.3">
      <c r="D77" s="520"/>
      <c r="E77" s="761" t="s">
        <v>1455</v>
      </c>
      <c r="F77" s="447"/>
      <c r="G77" s="447"/>
      <c r="H77" s="447"/>
      <c r="I77" s="447"/>
      <c r="J77" s="447"/>
      <c r="K77" s="447"/>
      <c r="L77" s="447"/>
      <c r="M77" s="447"/>
      <c r="N77" s="447"/>
      <c r="O77" s="447"/>
      <c r="P77" s="447"/>
      <c r="Q77" s="447"/>
      <c r="R77" s="521"/>
      <c r="S77" s="521"/>
      <c r="T77" s="521"/>
      <c r="U77" s="520"/>
    </row>
    <row r="78" spans="1:22" ht="18" customHeight="1" x14ac:dyDescent="0.3">
      <c r="D78" s="520"/>
      <c r="E78" s="447"/>
      <c r="F78" s="447"/>
      <c r="G78" s="447"/>
      <c r="H78" s="447"/>
      <c r="I78" s="447"/>
      <c r="J78" s="447"/>
      <c r="K78" s="447"/>
      <c r="L78" s="447"/>
      <c r="M78" s="447"/>
      <c r="N78" s="447"/>
      <c r="O78" s="447"/>
      <c r="P78" s="447"/>
      <c r="Q78" s="447"/>
      <c r="R78" s="521"/>
      <c r="S78" s="521"/>
      <c r="T78" s="521"/>
      <c r="U78" s="520"/>
    </row>
    <row r="79" spans="1:22" ht="18" customHeight="1" x14ac:dyDescent="0.3">
      <c r="D79" s="520"/>
      <c r="E79" s="954" t="s">
        <v>862</v>
      </c>
      <c r="F79" s="957" t="s">
        <v>1011</v>
      </c>
      <c r="G79" s="957" t="s">
        <v>1008</v>
      </c>
      <c r="H79" s="960" t="s">
        <v>1456</v>
      </c>
      <c r="I79" s="960" t="s">
        <v>1009</v>
      </c>
      <c r="J79" s="960"/>
      <c r="K79" s="960"/>
      <c r="L79" s="960"/>
      <c r="M79" s="960"/>
      <c r="N79" s="960"/>
      <c r="O79" s="962" t="s">
        <v>1457</v>
      </c>
      <c r="P79" s="963"/>
      <c r="Q79" s="964"/>
      <c r="R79" s="931" t="s">
        <v>1458</v>
      </c>
      <c r="S79" s="521"/>
      <c r="T79" s="521"/>
      <c r="U79" s="520"/>
    </row>
    <row r="80" spans="1:22" ht="18" customHeight="1" x14ac:dyDescent="0.3">
      <c r="D80" s="520"/>
      <c r="E80" s="955"/>
      <c r="F80" s="958"/>
      <c r="G80" s="958"/>
      <c r="H80" s="933"/>
      <c r="I80" s="933" t="s">
        <v>46</v>
      </c>
      <c r="J80" s="933"/>
      <c r="K80" s="933"/>
      <c r="L80" s="933" t="s">
        <v>1459</v>
      </c>
      <c r="M80" s="933"/>
      <c r="N80" s="933"/>
      <c r="O80" s="965"/>
      <c r="P80" s="966"/>
      <c r="Q80" s="967"/>
      <c r="R80" s="932"/>
      <c r="S80" s="521"/>
      <c r="T80" s="521"/>
      <c r="U80" s="520"/>
    </row>
    <row r="81" spans="1:21" ht="18" customHeight="1" x14ac:dyDescent="0.3">
      <c r="D81" s="520"/>
      <c r="E81" s="956"/>
      <c r="F81" s="959"/>
      <c r="G81" s="959"/>
      <c r="H81" s="961"/>
      <c r="I81" s="762" t="s">
        <v>680</v>
      </c>
      <c r="J81" s="762" t="s">
        <v>681</v>
      </c>
      <c r="K81" s="762" t="s">
        <v>682</v>
      </c>
      <c r="L81" s="762" t="s">
        <v>680</v>
      </c>
      <c r="M81" s="762" t="s">
        <v>681</v>
      </c>
      <c r="N81" s="762" t="s">
        <v>682</v>
      </c>
      <c r="O81" s="762" t="s">
        <v>683</v>
      </c>
      <c r="P81" s="762" t="s">
        <v>684</v>
      </c>
      <c r="Q81" s="762" t="s">
        <v>685</v>
      </c>
      <c r="R81" s="932"/>
      <c r="S81" s="521"/>
      <c r="T81" s="521"/>
      <c r="U81" s="520"/>
    </row>
    <row r="82" spans="1:21" ht="18" customHeight="1" x14ac:dyDescent="0.3">
      <c r="D82" s="520"/>
      <c r="E82" s="257"/>
      <c r="F82" s="626"/>
      <c r="G82" s="1"/>
      <c r="H82" s="18"/>
      <c r="I82" s="608" t="str">
        <f>Datos!G358</f>
        <v/>
      </c>
      <c r="J82" s="608" t="str">
        <f>Datos!H358</f>
        <v/>
      </c>
      <c r="K82" s="608" t="str">
        <f>Datos!I358</f>
        <v/>
      </c>
      <c r="L82" s="609"/>
      <c r="M82" s="609"/>
      <c r="N82" s="609"/>
      <c r="O82" s="627" t="str">
        <f>Datos!M358</f>
        <v/>
      </c>
      <c r="P82" s="627" t="str">
        <f>Datos!N358</f>
        <v/>
      </c>
      <c r="Q82" s="627" t="str">
        <f>Datos!O358</f>
        <v/>
      </c>
      <c r="R82" s="292" t="str">
        <f>Datos!P358</f>
        <v/>
      </c>
      <c r="S82" s="521"/>
      <c r="T82" s="521"/>
      <c r="U82" s="520"/>
    </row>
    <row r="83" spans="1:21" ht="18" customHeight="1" x14ac:dyDescent="0.3">
      <c r="D83" s="520"/>
      <c r="E83" s="256"/>
      <c r="F83" s="626"/>
      <c r="G83" s="1"/>
      <c r="H83" s="18"/>
      <c r="I83" s="608" t="str">
        <f>Datos!G359</f>
        <v/>
      </c>
      <c r="J83" s="608" t="str">
        <f>Datos!H359</f>
        <v/>
      </c>
      <c r="K83" s="608" t="str">
        <f>Datos!I359</f>
        <v/>
      </c>
      <c r="L83" s="609"/>
      <c r="M83" s="609"/>
      <c r="N83" s="609"/>
      <c r="O83" s="627" t="str">
        <f>Datos!M359</f>
        <v/>
      </c>
      <c r="P83" s="627" t="str">
        <f>Datos!N359</f>
        <v/>
      </c>
      <c r="Q83" s="627" t="str">
        <f>Datos!O359</f>
        <v/>
      </c>
      <c r="R83" s="292" t="str">
        <f>Datos!P359</f>
        <v/>
      </c>
      <c r="S83" s="521"/>
      <c r="T83" s="521"/>
      <c r="U83" s="520"/>
    </row>
    <row r="84" spans="1:21" ht="18" customHeight="1" x14ac:dyDescent="0.3">
      <c r="D84" s="520"/>
      <c r="E84" s="256"/>
      <c r="F84" s="626"/>
      <c r="G84" s="1"/>
      <c r="H84" s="18"/>
      <c r="I84" s="608" t="str">
        <f>Datos!G360</f>
        <v/>
      </c>
      <c r="J84" s="608" t="str">
        <f>Datos!H360</f>
        <v/>
      </c>
      <c r="K84" s="608" t="str">
        <f>Datos!I360</f>
        <v/>
      </c>
      <c r="L84" s="609"/>
      <c r="M84" s="609"/>
      <c r="N84" s="609"/>
      <c r="O84" s="627" t="str">
        <f>Datos!M360</f>
        <v/>
      </c>
      <c r="P84" s="627" t="str">
        <f>Datos!N360</f>
        <v/>
      </c>
      <c r="Q84" s="627" t="str">
        <f>Datos!O360</f>
        <v/>
      </c>
      <c r="R84" s="292" t="str">
        <f>Datos!P360</f>
        <v/>
      </c>
      <c r="S84" s="521"/>
      <c r="T84" s="521"/>
      <c r="U84" s="520"/>
    </row>
    <row r="85" spans="1:21" ht="18" customHeight="1" x14ac:dyDescent="0.3">
      <c r="D85" s="520"/>
      <c r="E85" s="256"/>
      <c r="F85" s="626"/>
      <c r="G85" s="1"/>
      <c r="H85" s="18"/>
      <c r="I85" s="608" t="str">
        <f>Datos!G361</f>
        <v/>
      </c>
      <c r="J85" s="608" t="str">
        <f>Datos!H361</f>
        <v/>
      </c>
      <c r="K85" s="608" t="str">
        <f>Datos!I361</f>
        <v/>
      </c>
      <c r="L85" s="609"/>
      <c r="M85" s="609"/>
      <c r="N85" s="609"/>
      <c r="O85" s="627" t="str">
        <f>Datos!M361</f>
        <v/>
      </c>
      <c r="P85" s="627" t="str">
        <f>Datos!N361</f>
        <v/>
      </c>
      <c r="Q85" s="627" t="str">
        <f>Datos!O361</f>
        <v/>
      </c>
      <c r="R85" s="292" t="str">
        <f>Datos!P361</f>
        <v/>
      </c>
      <c r="S85" s="521"/>
      <c r="T85" s="521"/>
      <c r="U85" s="520"/>
    </row>
    <row r="86" spans="1:21" ht="18" customHeight="1" x14ac:dyDescent="0.3">
      <c r="D86" s="520"/>
      <c r="E86" s="256"/>
      <c r="F86" s="626"/>
      <c r="G86" s="1"/>
      <c r="H86" s="18"/>
      <c r="I86" s="608" t="str">
        <f>Datos!G362</f>
        <v/>
      </c>
      <c r="J86" s="608" t="str">
        <f>Datos!H362</f>
        <v/>
      </c>
      <c r="K86" s="608" t="str">
        <f>Datos!I362</f>
        <v/>
      </c>
      <c r="L86" s="609"/>
      <c r="M86" s="609"/>
      <c r="N86" s="609"/>
      <c r="O86" s="627" t="str">
        <f>Datos!M362</f>
        <v/>
      </c>
      <c r="P86" s="627" t="str">
        <f>Datos!N362</f>
        <v/>
      </c>
      <c r="Q86" s="627" t="str">
        <f>Datos!O362</f>
        <v/>
      </c>
      <c r="R86" s="292" t="str">
        <f>Datos!P362</f>
        <v/>
      </c>
      <c r="S86" s="521"/>
      <c r="T86" s="521"/>
      <c r="U86" s="520"/>
    </row>
    <row r="87" spans="1:21" ht="18" customHeight="1" x14ac:dyDescent="0.3">
      <c r="D87" s="520"/>
      <c r="E87" s="256"/>
      <c r="F87" s="626"/>
      <c r="G87" s="1"/>
      <c r="H87" s="18"/>
      <c r="I87" s="608" t="str">
        <f>Datos!G363</f>
        <v/>
      </c>
      <c r="J87" s="608" t="str">
        <f>Datos!H363</f>
        <v/>
      </c>
      <c r="K87" s="608" t="str">
        <f>Datos!I363</f>
        <v/>
      </c>
      <c r="L87" s="609"/>
      <c r="M87" s="609"/>
      <c r="N87" s="609"/>
      <c r="O87" s="627" t="str">
        <f>Datos!M363</f>
        <v/>
      </c>
      <c r="P87" s="627" t="str">
        <f>Datos!N363</f>
        <v/>
      </c>
      <c r="Q87" s="627" t="str">
        <f>Datos!O363</f>
        <v/>
      </c>
      <c r="R87" s="292" t="str">
        <f>Datos!P363</f>
        <v/>
      </c>
      <c r="S87" s="521"/>
      <c r="T87" s="521"/>
      <c r="U87" s="520"/>
    </row>
    <row r="88" spans="1:21" ht="18" customHeight="1" x14ac:dyDescent="0.3">
      <c r="D88" s="520"/>
      <c r="E88" s="256"/>
      <c r="F88" s="626"/>
      <c r="G88" s="1"/>
      <c r="H88" s="18"/>
      <c r="I88" s="608" t="str">
        <f>Datos!G364</f>
        <v/>
      </c>
      <c r="J88" s="608" t="str">
        <f>Datos!H364</f>
        <v/>
      </c>
      <c r="K88" s="608" t="str">
        <f>Datos!I364</f>
        <v/>
      </c>
      <c r="L88" s="609"/>
      <c r="M88" s="609"/>
      <c r="N88" s="609"/>
      <c r="O88" s="627" t="str">
        <f>Datos!M364</f>
        <v/>
      </c>
      <c r="P88" s="627" t="str">
        <f>Datos!N364</f>
        <v/>
      </c>
      <c r="Q88" s="627" t="str">
        <f>Datos!O364</f>
        <v/>
      </c>
      <c r="R88" s="292" t="str">
        <f>Datos!P364</f>
        <v/>
      </c>
      <c r="S88" s="521"/>
      <c r="T88" s="521"/>
      <c r="U88" s="520"/>
    </row>
    <row r="89" spans="1:21" s="524" customFormat="1" ht="15" customHeight="1" x14ac:dyDescent="0.3">
      <c r="A89" s="537"/>
      <c r="B89" s="540"/>
      <c r="C89" s="410"/>
      <c r="D89" s="473"/>
      <c r="E89" s="256"/>
      <c r="F89" s="626"/>
      <c r="G89" s="1"/>
      <c r="H89" s="18"/>
      <c r="I89" s="608" t="str">
        <f>Datos!G365</f>
        <v/>
      </c>
      <c r="J89" s="608" t="str">
        <f>Datos!H365</f>
        <v/>
      </c>
      <c r="K89" s="608" t="str">
        <f>Datos!I365</f>
        <v/>
      </c>
      <c r="L89" s="609"/>
      <c r="M89" s="609"/>
      <c r="N89" s="609"/>
      <c r="O89" s="627" t="str">
        <f>Datos!M365</f>
        <v/>
      </c>
      <c r="P89" s="627" t="str">
        <f>Datos!N365</f>
        <v/>
      </c>
      <c r="Q89" s="627" t="str">
        <f>Datos!O365</f>
        <v/>
      </c>
      <c r="R89" s="292" t="str">
        <f>Datos!P365</f>
        <v/>
      </c>
      <c r="S89" s="520"/>
    </row>
    <row r="90" spans="1:21" s="524" customFormat="1" ht="15" customHeight="1" x14ac:dyDescent="0.25">
      <c r="A90" s="537"/>
      <c r="B90" s="540"/>
      <c r="C90" s="410"/>
      <c r="D90" s="473"/>
      <c r="E90" s="256"/>
      <c r="F90" s="626"/>
      <c r="G90" s="1"/>
      <c r="H90" s="18"/>
      <c r="I90" s="608" t="str">
        <f>Datos!G366</f>
        <v/>
      </c>
      <c r="J90" s="608" t="str">
        <f>Datos!H366</f>
        <v/>
      </c>
      <c r="K90" s="608" t="str">
        <f>Datos!I366</f>
        <v/>
      </c>
      <c r="L90" s="609"/>
      <c r="M90" s="609"/>
      <c r="N90" s="609"/>
      <c r="O90" s="627" t="str">
        <f>Datos!M366</f>
        <v/>
      </c>
      <c r="P90" s="627" t="str">
        <f>Datos!N366</f>
        <v/>
      </c>
      <c r="Q90" s="627" t="str">
        <f>Datos!O366</f>
        <v/>
      </c>
      <c r="R90" s="292" t="str">
        <f>Datos!P366</f>
        <v/>
      </c>
    </row>
    <row r="91" spans="1:21" s="524" customFormat="1" ht="15" customHeight="1" x14ac:dyDescent="0.25">
      <c r="A91" s="537"/>
      <c r="B91" s="540"/>
      <c r="C91" s="410"/>
      <c r="D91" s="473"/>
      <c r="E91" s="256"/>
      <c r="F91" s="626"/>
      <c r="G91" s="1"/>
      <c r="H91" s="18"/>
      <c r="I91" s="608" t="str">
        <f>Datos!G367</f>
        <v/>
      </c>
      <c r="J91" s="608" t="str">
        <f>Datos!H367</f>
        <v/>
      </c>
      <c r="K91" s="608" t="str">
        <f>Datos!I367</f>
        <v/>
      </c>
      <c r="L91" s="609"/>
      <c r="M91" s="609"/>
      <c r="N91" s="609"/>
      <c r="O91" s="627" t="str">
        <f>Datos!M367</f>
        <v/>
      </c>
      <c r="P91" s="627" t="str">
        <f>Datos!N367</f>
        <v/>
      </c>
      <c r="Q91" s="627" t="str">
        <f>Datos!O367</f>
        <v/>
      </c>
      <c r="R91" s="292" t="str">
        <f>Datos!P367</f>
        <v/>
      </c>
    </row>
    <row r="92" spans="1:21" s="520" customFormat="1" ht="15" customHeight="1" x14ac:dyDescent="0.3">
      <c r="A92" s="537"/>
      <c r="B92" s="540"/>
      <c r="C92" s="410"/>
      <c r="D92" s="473"/>
      <c r="E92" s="256"/>
      <c r="F92" s="626"/>
      <c r="G92" s="1"/>
      <c r="H92" s="18"/>
      <c r="I92" s="608" t="str">
        <f>Datos!G368</f>
        <v/>
      </c>
      <c r="J92" s="608" t="str">
        <f>Datos!H368</f>
        <v/>
      </c>
      <c r="K92" s="608" t="str">
        <f>Datos!I368</f>
        <v/>
      </c>
      <c r="L92" s="609"/>
      <c r="M92" s="609"/>
      <c r="N92" s="609"/>
      <c r="O92" s="627" t="str">
        <f>Datos!M368</f>
        <v/>
      </c>
      <c r="P92" s="627" t="str">
        <f>Datos!N368</f>
        <v/>
      </c>
      <c r="Q92" s="627" t="str">
        <f>Datos!O368</f>
        <v/>
      </c>
      <c r="R92" s="292" t="str">
        <f>Datos!P368</f>
        <v/>
      </c>
    </row>
    <row r="93" spans="1:21" s="520" customFormat="1" ht="15" customHeight="1" x14ac:dyDescent="0.3">
      <c r="A93" s="537"/>
      <c r="B93" s="540"/>
      <c r="C93" s="410"/>
      <c r="D93" s="473"/>
      <c r="E93" s="256"/>
      <c r="F93" s="626"/>
      <c r="G93" s="1"/>
      <c r="H93" s="18"/>
      <c r="I93" s="608" t="str">
        <f>Datos!G369</f>
        <v/>
      </c>
      <c r="J93" s="608" t="str">
        <f>Datos!H369</f>
        <v/>
      </c>
      <c r="K93" s="608" t="str">
        <f>Datos!I369</f>
        <v/>
      </c>
      <c r="L93" s="609"/>
      <c r="M93" s="609"/>
      <c r="N93" s="609"/>
      <c r="O93" s="627" t="str">
        <f>Datos!M369</f>
        <v/>
      </c>
      <c r="P93" s="627" t="str">
        <f>Datos!N369</f>
        <v/>
      </c>
      <c r="Q93" s="627" t="str">
        <f>Datos!O369</f>
        <v/>
      </c>
      <c r="R93" s="292" t="str">
        <f>Datos!P369</f>
        <v/>
      </c>
    </row>
    <row r="94" spans="1:21" s="520" customFormat="1" ht="15" customHeight="1" x14ac:dyDescent="0.3">
      <c r="A94" s="537"/>
      <c r="B94" s="540"/>
      <c r="C94" s="410"/>
      <c r="D94" s="473"/>
      <c r="E94" s="256"/>
      <c r="F94" s="626"/>
      <c r="G94" s="1"/>
      <c r="H94" s="18"/>
      <c r="I94" s="608" t="str">
        <f>Datos!G370</f>
        <v/>
      </c>
      <c r="J94" s="608" t="str">
        <f>Datos!H370</f>
        <v/>
      </c>
      <c r="K94" s="608" t="str">
        <f>Datos!I370</f>
        <v/>
      </c>
      <c r="L94" s="609"/>
      <c r="M94" s="609"/>
      <c r="N94" s="609"/>
      <c r="O94" s="627" t="str">
        <f>Datos!M370</f>
        <v/>
      </c>
      <c r="P94" s="627" t="str">
        <f>Datos!N370</f>
        <v/>
      </c>
      <c r="Q94" s="627" t="str">
        <f>Datos!O370</f>
        <v/>
      </c>
      <c r="R94" s="292" t="str">
        <f>Datos!P370</f>
        <v/>
      </c>
    </row>
    <row r="95" spans="1:21" s="520" customFormat="1" ht="15" customHeight="1" x14ac:dyDescent="0.3">
      <c r="A95" s="537"/>
      <c r="B95" s="540"/>
      <c r="C95" s="410"/>
      <c r="D95" s="473"/>
      <c r="E95" s="256"/>
      <c r="F95" s="626"/>
      <c r="G95" s="1"/>
      <c r="H95" s="18"/>
      <c r="I95" s="608" t="str">
        <f>Datos!G371</f>
        <v/>
      </c>
      <c r="J95" s="608" t="str">
        <f>Datos!H371</f>
        <v/>
      </c>
      <c r="K95" s="608" t="str">
        <f>Datos!I371</f>
        <v/>
      </c>
      <c r="L95" s="609"/>
      <c r="M95" s="609"/>
      <c r="N95" s="609"/>
      <c r="O95" s="627" t="str">
        <f>Datos!M371</f>
        <v/>
      </c>
      <c r="P95" s="627" t="str">
        <f>Datos!N371</f>
        <v/>
      </c>
      <c r="Q95" s="627" t="str">
        <f>Datos!O371</f>
        <v/>
      </c>
      <c r="R95" s="292" t="str">
        <f>Datos!P371</f>
        <v/>
      </c>
    </row>
    <row r="96" spans="1:21" s="520" customFormat="1" ht="15" customHeight="1" x14ac:dyDescent="0.3">
      <c r="A96" s="537"/>
      <c r="B96" s="540"/>
      <c r="C96" s="410"/>
      <c r="D96" s="473"/>
      <c r="E96" s="256"/>
      <c r="F96" s="626"/>
      <c r="G96" s="1"/>
      <c r="H96" s="18"/>
      <c r="I96" s="608" t="str">
        <f>Datos!G372</f>
        <v/>
      </c>
      <c r="J96" s="608" t="str">
        <f>Datos!H372</f>
        <v/>
      </c>
      <c r="K96" s="608" t="str">
        <f>Datos!I372</f>
        <v/>
      </c>
      <c r="L96" s="609"/>
      <c r="M96" s="609"/>
      <c r="N96" s="609"/>
      <c r="O96" s="627" t="str">
        <f>Datos!M372</f>
        <v/>
      </c>
      <c r="P96" s="627" t="str">
        <f>Datos!N372</f>
        <v/>
      </c>
      <c r="Q96" s="627" t="str">
        <f>Datos!O372</f>
        <v/>
      </c>
      <c r="R96" s="292" t="str">
        <f>Datos!P372</f>
        <v/>
      </c>
    </row>
    <row r="97" spans="1:21" s="520" customFormat="1" ht="15" customHeight="1" x14ac:dyDescent="0.3">
      <c r="A97" s="537"/>
      <c r="B97" s="540"/>
      <c r="C97" s="410"/>
      <c r="D97" s="473"/>
      <c r="E97" s="256"/>
      <c r="F97" s="626"/>
      <c r="G97" s="1"/>
      <c r="H97" s="18"/>
      <c r="I97" s="608" t="str">
        <f>Datos!G373</f>
        <v/>
      </c>
      <c r="J97" s="608" t="str">
        <f>Datos!H373</f>
        <v/>
      </c>
      <c r="K97" s="608" t="str">
        <f>Datos!I373</f>
        <v/>
      </c>
      <c r="L97" s="609"/>
      <c r="M97" s="609"/>
      <c r="N97" s="609"/>
      <c r="O97" s="627" t="str">
        <f>Datos!M373</f>
        <v/>
      </c>
      <c r="P97" s="627" t="str">
        <f>Datos!N373</f>
        <v/>
      </c>
      <c r="Q97" s="627" t="str">
        <f>Datos!O373</f>
        <v/>
      </c>
      <c r="R97" s="292" t="str">
        <f>Datos!P373</f>
        <v/>
      </c>
    </row>
    <row r="98" spans="1:21" s="520" customFormat="1" ht="15" customHeight="1" x14ac:dyDescent="0.3">
      <c r="A98" s="537"/>
      <c r="B98" s="540"/>
      <c r="C98" s="410"/>
      <c r="D98" s="473"/>
      <c r="E98" s="256"/>
      <c r="F98" s="626"/>
      <c r="G98" s="1"/>
      <c r="H98" s="18"/>
      <c r="I98" s="608" t="str">
        <f>Datos!G374</f>
        <v/>
      </c>
      <c r="J98" s="608" t="str">
        <f>Datos!H374</f>
        <v/>
      </c>
      <c r="K98" s="608" t="str">
        <f>Datos!I374</f>
        <v/>
      </c>
      <c r="L98" s="609"/>
      <c r="M98" s="609"/>
      <c r="N98" s="609"/>
      <c r="O98" s="627" t="str">
        <f>Datos!M374</f>
        <v/>
      </c>
      <c r="P98" s="627" t="str">
        <f>Datos!N374</f>
        <v/>
      </c>
      <c r="Q98" s="627" t="str">
        <f>Datos!O374</f>
        <v/>
      </c>
      <c r="R98" s="292" t="str">
        <f>Datos!P374</f>
        <v/>
      </c>
    </row>
    <row r="99" spans="1:21" s="520" customFormat="1" ht="15" customHeight="1" x14ac:dyDescent="0.3">
      <c r="A99" s="537"/>
      <c r="B99" s="540"/>
      <c r="C99" s="410"/>
      <c r="D99" s="473"/>
      <c r="E99" s="256"/>
      <c r="F99" s="626"/>
      <c r="G99" s="1"/>
      <c r="H99" s="18"/>
      <c r="I99" s="608" t="str">
        <f>Datos!G375</f>
        <v/>
      </c>
      <c r="J99" s="608" t="str">
        <f>Datos!H375</f>
        <v/>
      </c>
      <c r="K99" s="608" t="str">
        <f>Datos!I375</f>
        <v/>
      </c>
      <c r="L99" s="609"/>
      <c r="M99" s="609"/>
      <c r="N99" s="609"/>
      <c r="O99" s="627" t="str">
        <f>Datos!M375</f>
        <v/>
      </c>
      <c r="P99" s="627" t="str">
        <f>Datos!N375</f>
        <v/>
      </c>
      <c r="Q99" s="627" t="str">
        <f>Datos!O375</f>
        <v/>
      </c>
      <c r="R99" s="292" t="str">
        <f>Datos!P375</f>
        <v/>
      </c>
    </row>
    <row r="100" spans="1:21" s="520" customFormat="1" ht="15" customHeight="1" x14ac:dyDescent="0.3">
      <c r="A100" s="537"/>
      <c r="B100" s="540"/>
      <c r="C100" s="410"/>
      <c r="D100" s="473"/>
      <c r="E100" s="256"/>
      <c r="F100" s="626"/>
      <c r="G100" s="1"/>
      <c r="H100" s="18"/>
      <c r="I100" s="608" t="str">
        <f>Datos!G376</f>
        <v/>
      </c>
      <c r="J100" s="608" t="str">
        <f>Datos!H376</f>
        <v/>
      </c>
      <c r="K100" s="608" t="str">
        <f>Datos!I376</f>
        <v/>
      </c>
      <c r="L100" s="609"/>
      <c r="M100" s="609"/>
      <c r="N100" s="609"/>
      <c r="O100" s="627" t="str">
        <f>Datos!M376</f>
        <v/>
      </c>
      <c r="P100" s="627" t="str">
        <f>Datos!N376</f>
        <v/>
      </c>
      <c r="Q100" s="627" t="str">
        <f>Datos!O376</f>
        <v/>
      </c>
      <c r="R100" s="292" t="str">
        <f>Datos!P376</f>
        <v/>
      </c>
    </row>
    <row r="101" spans="1:21" s="520" customFormat="1" ht="15" customHeight="1" x14ac:dyDescent="0.3">
      <c r="A101" s="537"/>
      <c r="B101" s="540"/>
      <c r="C101" s="410"/>
      <c r="D101" s="473"/>
      <c r="E101" s="256"/>
      <c r="F101" s="626"/>
      <c r="G101" s="1"/>
      <c r="H101" s="18"/>
      <c r="I101" s="608" t="str">
        <f>Datos!G377</f>
        <v/>
      </c>
      <c r="J101" s="608" t="str">
        <f>Datos!H377</f>
        <v/>
      </c>
      <c r="K101" s="608" t="str">
        <f>Datos!I377</f>
        <v/>
      </c>
      <c r="L101" s="609"/>
      <c r="M101" s="609"/>
      <c r="N101" s="609"/>
      <c r="O101" s="627" t="str">
        <f>Datos!M377</f>
        <v/>
      </c>
      <c r="P101" s="627" t="str">
        <f>Datos!N377</f>
        <v/>
      </c>
      <c r="Q101" s="627" t="str">
        <f>Datos!O377</f>
        <v/>
      </c>
      <c r="R101" s="292" t="str">
        <f>Datos!P377</f>
        <v/>
      </c>
    </row>
    <row r="102" spans="1:21" s="520" customFormat="1" ht="15" customHeight="1" x14ac:dyDescent="0.3">
      <c r="A102" s="537"/>
      <c r="B102" s="540"/>
      <c r="C102" s="410"/>
      <c r="D102" s="473"/>
      <c r="E102" s="473"/>
      <c r="F102" s="473"/>
      <c r="G102" s="489"/>
      <c r="H102" s="414"/>
      <c r="I102" s="414"/>
      <c r="J102" s="414"/>
      <c r="K102" s="414"/>
      <c r="L102" s="414"/>
      <c r="M102" s="414"/>
      <c r="N102" s="414"/>
      <c r="O102" s="293">
        <f>SUM(O82:O101)</f>
        <v>0</v>
      </c>
      <c r="P102" s="293">
        <f>SUM(P82:P101)</f>
        <v>0</v>
      </c>
      <c r="Q102" s="293">
        <f>SUM(Q82:Q101)</f>
        <v>0</v>
      </c>
      <c r="R102" s="294">
        <f>SUM(R82:R101)</f>
        <v>0</v>
      </c>
    </row>
    <row r="103" spans="1:21" s="520" customFormat="1" ht="15" customHeight="1" x14ac:dyDescent="0.3">
      <c r="A103" s="537"/>
      <c r="B103" s="540"/>
      <c r="C103" s="410"/>
      <c r="D103" s="473"/>
      <c r="E103" s="934" t="s">
        <v>1461</v>
      </c>
      <c r="F103" s="934"/>
      <c r="G103" s="934"/>
      <c r="H103" s="934"/>
      <c r="I103" s="934"/>
      <c r="J103" s="934"/>
      <c r="K103" s="934"/>
      <c r="L103" s="934"/>
      <c r="M103" s="934"/>
      <c r="N103" s="934"/>
      <c r="O103" s="934"/>
      <c r="P103" s="934"/>
      <c r="Q103" s="934"/>
      <c r="R103" s="934"/>
      <c r="S103" s="763" t="s">
        <v>847</v>
      </c>
    </row>
    <row r="104" spans="1:21" s="520" customFormat="1" ht="15" customHeight="1" x14ac:dyDescent="0.3">
      <c r="A104" s="537"/>
      <c r="B104" s="540"/>
      <c r="C104" s="410"/>
      <c r="D104" s="473"/>
      <c r="E104" s="930" t="s">
        <v>1332</v>
      </c>
      <c r="F104" s="930"/>
      <c r="G104" s="930"/>
      <c r="H104" s="930"/>
      <c r="I104" s="930"/>
      <c r="J104" s="930"/>
      <c r="K104" s="930"/>
      <c r="L104" s="930"/>
      <c r="M104" s="930"/>
      <c r="N104" s="930"/>
      <c r="O104" s="930"/>
      <c r="P104" s="930"/>
      <c r="Q104" s="930"/>
      <c r="R104" s="930"/>
      <c r="S104" s="930"/>
    </row>
    <row r="105" spans="1:21" s="520" customFormat="1" ht="15" customHeight="1" x14ac:dyDescent="0.3">
      <c r="A105" s="537"/>
      <c r="B105" s="540"/>
      <c r="C105" s="410"/>
      <c r="D105" s="473"/>
      <c r="E105" s="930" t="s">
        <v>1333</v>
      </c>
      <c r="F105" s="930"/>
      <c r="G105" s="930"/>
      <c r="H105" s="930"/>
      <c r="I105" s="930"/>
      <c r="J105" s="930"/>
      <c r="K105" s="930"/>
      <c r="L105" s="930"/>
      <c r="M105" s="930"/>
      <c r="N105" s="930"/>
      <c r="O105" s="930"/>
      <c r="P105" s="930"/>
      <c r="Q105" s="930"/>
      <c r="R105" s="930"/>
      <c r="S105" s="930"/>
    </row>
    <row r="106" spans="1:21" s="520" customFormat="1" ht="15" customHeight="1" x14ac:dyDescent="0.3">
      <c r="A106" s="537"/>
      <c r="B106" s="540"/>
      <c r="C106" s="410"/>
      <c r="D106" s="473"/>
      <c r="E106" s="930" t="s">
        <v>1334</v>
      </c>
      <c r="F106" s="930"/>
      <c r="G106" s="930"/>
      <c r="H106" s="930"/>
      <c r="I106" s="930"/>
      <c r="J106" s="930"/>
      <c r="K106" s="930"/>
      <c r="L106" s="930"/>
      <c r="M106" s="930"/>
      <c r="N106" s="930"/>
      <c r="O106" s="930"/>
      <c r="P106" s="930"/>
      <c r="Q106" s="930"/>
      <c r="R106" s="930"/>
      <c r="S106" s="930"/>
    </row>
    <row r="107" spans="1:21" s="520" customFormat="1" ht="15" customHeight="1" x14ac:dyDescent="0.3">
      <c r="A107" s="537"/>
      <c r="B107" s="540"/>
      <c r="C107" s="410"/>
      <c r="D107" s="473"/>
      <c r="E107" s="930" t="s">
        <v>1335</v>
      </c>
      <c r="F107" s="930"/>
      <c r="G107" s="930"/>
      <c r="H107" s="930"/>
      <c r="I107" s="930"/>
      <c r="J107" s="930"/>
      <c r="K107" s="930"/>
      <c r="L107" s="930"/>
      <c r="M107" s="930"/>
      <c r="N107" s="930"/>
      <c r="O107" s="930"/>
      <c r="P107" s="930"/>
      <c r="Q107" s="930"/>
      <c r="R107" s="930"/>
      <c r="S107" s="930"/>
    </row>
    <row r="108" spans="1:21" s="520" customFormat="1" ht="15" customHeight="1" x14ac:dyDescent="0.3">
      <c r="A108" s="537"/>
      <c r="B108" s="540"/>
      <c r="C108" s="410"/>
      <c r="D108" s="473"/>
      <c r="E108" s="905" t="s">
        <v>1460</v>
      </c>
      <c r="F108" s="905"/>
      <c r="G108" s="905"/>
      <c r="H108" s="905"/>
      <c r="I108" s="905"/>
      <c r="J108" s="905"/>
      <c r="K108" s="905"/>
      <c r="L108" s="905"/>
      <c r="M108" s="905"/>
      <c r="N108" s="905"/>
      <c r="O108" s="905"/>
      <c r="P108" s="905"/>
      <c r="Q108" s="905"/>
      <c r="R108" s="905"/>
      <c r="S108" s="621"/>
    </row>
    <row r="109" spans="1:21" s="520" customFormat="1" ht="42" customHeight="1" x14ac:dyDescent="0.3">
      <c r="A109" s="537"/>
      <c r="B109" s="540"/>
      <c r="C109" s="410"/>
      <c r="D109" s="473"/>
      <c r="E109" s="953" t="s">
        <v>1462</v>
      </c>
      <c r="F109" s="953"/>
      <c r="G109" s="953"/>
      <c r="H109" s="953"/>
      <c r="I109" s="953"/>
      <c r="J109" s="953"/>
      <c r="K109" s="953"/>
      <c r="L109" s="953"/>
      <c r="M109" s="953"/>
      <c r="N109" s="953"/>
      <c r="O109" s="953"/>
      <c r="P109" s="953"/>
      <c r="Q109" s="953"/>
      <c r="R109" s="953"/>
    </row>
    <row r="110" spans="1:21" ht="15" customHeight="1" x14ac:dyDescent="0.25"/>
    <row r="111" spans="1:21" s="473" customFormat="1" ht="15" customHeight="1" x14ac:dyDescent="0.25">
      <c r="A111" s="537"/>
      <c r="B111" s="540"/>
      <c r="C111" s="410"/>
      <c r="D111" s="625" t="s">
        <v>1210</v>
      </c>
      <c r="E111" s="625"/>
      <c r="F111" s="625"/>
      <c r="G111" s="625"/>
      <c r="H111" s="625"/>
      <c r="I111" s="625"/>
      <c r="J111" s="625"/>
      <c r="K111" s="625"/>
      <c r="L111" s="625"/>
      <c r="M111" s="625"/>
      <c r="N111" s="625"/>
      <c r="O111" s="625"/>
      <c r="P111" s="625"/>
      <c r="Q111" s="625"/>
      <c r="R111" s="625"/>
      <c r="S111" s="491"/>
      <c r="T111" s="491"/>
      <c r="U111" s="414"/>
    </row>
    <row r="112" spans="1:21" ht="15" customHeight="1" x14ac:dyDescent="0.25">
      <c r="D112" s="410"/>
      <c r="E112" s="410"/>
      <c r="F112" s="410"/>
      <c r="G112" s="410"/>
      <c r="H112" s="410"/>
      <c r="I112" s="410"/>
      <c r="J112" s="410"/>
      <c r="K112" s="410"/>
      <c r="L112" s="410"/>
      <c r="M112" s="410"/>
      <c r="N112" s="410"/>
      <c r="O112" s="410"/>
      <c r="P112" s="410"/>
      <c r="Q112" s="410"/>
      <c r="R112" s="410"/>
      <c r="S112" s="410"/>
    </row>
    <row r="113" spans="1:22" ht="15" customHeight="1" x14ac:dyDescent="0.25">
      <c r="D113" s="410"/>
      <c r="E113" s="900" t="s">
        <v>1369</v>
      </c>
      <c r="F113" s="900"/>
      <c r="G113" s="900"/>
      <c r="H113" s="900"/>
      <c r="I113" s="900"/>
      <c r="J113" s="900"/>
      <c r="K113" s="900"/>
      <c r="L113" s="900"/>
      <c r="M113" s="900"/>
      <c r="N113" s="900"/>
      <c r="O113" s="900"/>
      <c r="P113" s="900"/>
      <c r="Q113" s="900"/>
      <c r="R113" s="900"/>
      <c r="S113" s="410"/>
    </row>
    <row r="114" spans="1:22" ht="15" customHeight="1" x14ac:dyDescent="0.25">
      <c r="D114" s="410"/>
      <c r="E114" s="557"/>
      <c r="F114" s="557"/>
      <c r="G114" s="557"/>
      <c r="H114" s="557"/>
      <c r="I114" s="557"/>
      <c r="J114" s="557"/>
      <c r="K114" s="557"/>
      <c r="L114" s="557"/>
      <c r="M114" s="557"/>
      <c r="N114" s="557"/>
      <c r="O114" s="557"/>
      <c r="P114" s="557"/>
      <c r="Q114" s="557"/>
      <c r="R114" s="557"/>
      <c r="S114" s="410"/>
    </row>
    <row r="115" spans="1:22" ht="15" customHeight="1" x14ac:dyDescent="0.25">
      <c r="D115" s="410"/>
      <c r="E115" s="900" t="s">
        <v>1339</v>
      </c>
      <c r="F115" s="900"/>
      <c r="G115" s="900"/>
      <c r="H115" s="900"/>
      <c r="I115" s="900"/>
      <c r="J115" s="900"/>
      <c r="K115" s="900"/>
      <c r="L115" s="900"/>
      <c r="M115" s="900"/>
      <c r="N115" s="900"/>
      <c r="O115" s="900"/>
      <c r="P115" s="900"/>
      <c r="Q115" s="900"/>
      <c r="R115" s="900"/>
      <c r="S115" s="410"/>
    </row>
    <row r="116" spans="1:22" ht="15" customHeight="1" x14ac:dyDescent="0.25">
      <c r="D116" s="410"/>
      <c r="E116" s="523"/>
      <c r="F116" s="523"/>
      <c r="G116" s="523"/>
      <c r="H116" s="523"/>
      <c r="I116" s="523"/>
      <c r="J116" s="523"/>
      <c r="K116" s="523"/>
      <c r="L116" s="523"/>
      <c r="M116" s="523"/>
      <c r="N116" s="523"/>
      <c r="O116" s="523"/>
      <c r="P116" s="523"/>
      <c r="Q116" s="523"/>
      <c r="R116" s="523"/>
      <c r="S116" s="410"/>
    </row>
    <row r="117" spans="1:22" ht="15" customHeight="1" x14ac:dyDescent="0.25">
      <c r="D117" s="410"/>
      <c r="E117" s="900" t="s">
        <v>1368</v>
      </c>
      <c r="F117" s="900"/>
      <c r="G117" s="900"/>
      <c r="H117" s="900"/>
      <c r="I117" s="900"/>
      <c r="J117" s="900"/>
      <c r="K117" s="900"/>
      <c r="L117" s="900"/>
      <c r="M117" s="900"/>
      <c r="N117" s="900"/>
      <c r="O117" s="900"/>
      <c r="P117" s="900"/>
      <c r="Q117" s="900"/>
      <c r="R117" s="900"/>
      <c r="S117" s="410"/>
    </row>
    <row r="118" spans="1:22" ht="15" customHeight="1" x14ac:dyDescent="0.25">
      <c r="D118" s="410"/>
      <c r="E118" s="489"/>
      <c r="F118" s="410"/>
      <c r="G118" s="410"/>
      <c r="H118" s="527"/>
      <c r="I118" s="410"/>
      <c r="J118" s="410"/>
      <c r="K118" s="410"/>
      <c r="L118" s="410"/>
      <c r="M118" s="410"/>
      <c r="N118" s="410"/>
      <c r="O118" s="410"/>
      <c r="P118" s="410"/>
      <c r="Q118" s="410"/>
      <c r="R118" s="410"/>
    </row>
    <row r="119" spans="1:22" s="524" customFormat="1" ht="15" customHeight="1" x14ac:dyDescent="0.25">
      <c r="A119" s="537"/>
      <c r="B119" s="540"/>
      <c r="C119" s="410"/>
      <c r="D119" s="473"/>
      <c r="E119" s="950" t="s">
        <v>862</v>
      </c>
      <c r="F119" s="935" t="s">
        <v>687</v>
      </c>
      <c r="G119" s="935" t="s">
        <v>638</v>
      </c>
      <c r="H119" s="938" t="s">
        <v>639</v>
      </c>
      <c r="I119" s="938" t="s">
        <v>1009</v>
      </c>
      <c r="J119" s="938"/>
      <c r="K119" s="938"/>
      <c r="L119" s="938"/>
      <c r="M119" s="938"/>
      <c r="N119" s="938"/>
      <c r="O119" s="944" t="s">
        <v>688</v>
      </c>
      <c r="P119" s="945"/>
      <c r="Q119" s="946"/>
      <c r="R119" s="943" t="s">
        <v>900</v>
      </c>
      <c r="S119" s="521"/>
      <c r="T119" s="521"/>
      <c r="U119" s="521"/>
      <c r="V119" s="521"/>
    </row>
    <row r="120" spans="1:22" s="524" customFormat="1" ht="15" customHeight="1" x14ac:dyDescent="0.25">
      <c r="A120" s="537"/>
      <c r="B120" s="540"/>
      <c r="C120" s="410"/>
      <c r="D120" s="473"/>
      <c r="E120" s="951"/>
      <c r="F120" s="936"/>
      <c r="G120" s="936"/>
      <c r="H120" s="939"/>
      <c r="I120" s="939" t="s">
        <v>46</v>
      </c>
      <c r="J120" s="939"/>
      <c r="K120" s="939"/>
      <c r="L120" s="939" t="s">
        <v>1013</v>
      </c>
      <c r="M120" s="939"/>
      <c r="N120" s="939"/>
      <c r="O120" s="947"/>
      <c r="P120" s="948"/>
      <c r="Q120" s="949"/>
      <c r="R120" s="943"/>
      <c r="V120" s="521"/>
    </row>
    <row r="121" spans="1:22" s="524" customFormat="1" ht="15" customHeight="1" x14ac:dyDescent="0.25">
      <c r="A121" s="537"/>
      <c r="B121" s="540"/>
      <c r="C121" s="410"/>
      <c r="D121" s="473"/>
      <c r="E121" s="952"/>
      <c r="F121" s="937"/>
      <c r="G121" s="937"/>
      <c r="H121" s="940"/>
      <c r="I121" s="619" t="s">
        <v>680</v>
      </c>
      <c r="J121" s="619" t="s">
        <v>681</v>
      </c>
      <c r="K121" s="619" t="s">
        <v>682</v>
      </c>
      <c r="L121" s="619" t="s">
        <v>680</v>
      </c>
      <c r="M121" s="619" t="s">
        <v>681</v>
      </c>
      <c r="N121" s="619" t="s">
        <v>682</v>
      </c>
      <c r="O121" s="619" t="s">
        <v>683</v>
      </c>
      <c r="P121" s="619" t="s">
        <v>684</v>
      </c>
      <c r="Q121" s="619" t="s">
        <v>685</v>
      </c>
      <c r="R121" s="943"/>
      <c r="V121" s="521"/>
    </row>
    <row r="122" spans="1:22" s="520" customFormat="1" ht="15" customHeight="1" x14ac:dyDescent="0.3">
      <c r="A122" s="537"/>
      <c r="B122" s="540"/>
      <c r="C122" s="410"/>
      <c r="D122" s="473"/>
      <c r="E122" s="256"/>
      <c r="F122" s="626"/>
      <c r="G122" s="325"/>
      <c r="H122" s="18"/>
      <c r="I122" s="608" t="str">
        <f>Datos!G462</f>
        <v/>
      </c>
      <c r="J122" s="608" t="str">
        <f>Datos!H462</f>
        <v/>
      </c>
      <c r="K122" s="608" t="str">
        <f>Datos!I462</f>
        <v/>
      </c>
      <c r="L122" s="609"/>
      <c r="M122" s="609"/>
      <c r="N122" s="609"/>
      <c r="O122" s="627" t="str">
        <f>Datos!M462</f>
        <v/>
      </c>
      <c r="P122" s="627" t="str">
        <f>Datos!N462</f>
        <v/>
      </c>
      <c r="Q122" s="627" t="str">
        <f>Datos!O462</f>
        <v/>
      </c>
      <c r="R122" s="295" t="str">
        <f>Datos!P462</f>
        <v/>
      </c>
      <c r="V122" s="521"/>
    </row>
    <row r="123" spans="1:22" s="520" customFormat="1" ht="15" customHeight="1" x14ac:dyDescent="0.3">
      <c r="A123" s="537"/>
      <c r="B123" s="540"/>
      <c r="C123" s="410"/>
      <c r="D123" s="473"/>
      <c r="E123" s="256"/>
      <c r="F123" s="626"/>
      <c r="G123" s="1"/>
      <c r="H123" s="18"/>
      <c r="I123" s="608" t="str">
        <f>Datos!G463</f>
        <v/>
      </c>
      <c r="J123" s="608" t="str">
        <f>Datos!H463</f>
        <v/>
      </c>
      <c r="K123" s="608" t="str">
        <f>Datos!I463</f>
        <v/>
      </c>
      <c r="L123" s="609"/>
      <c r="M123" s="609"/>
      <c r="N123" s="609"/>
      <c r="O123" s="627" t="str">
        <f>Datos!M463</f>
        <v/>
      </c>
      <c r="P123" s="627" t="str">
        <f>Datos!N463</f>
        <v/>
      </c>
      <c r="Q123" s="627" t="str">
        <f>Datos!O463</f>
        <v/>
      </c>
      <c r="R123" s="295" t="str">
        <f>Datos!P463</f>
        <v/>
      </c>
      <c r="V123" s="521"/>
    </row>
    <row r="124" spans="1:22" s="520" customFormat="1" ht="15" customHeight="1" x14ac:dyDescent="0.3">
      <c r="A124" s="537"/>
      <c r="B124" s="540"/>
      <c r="C124" s="410"/>
      <c r="D124" s="473"/>
      <c r="E124" s="256"/>
      <c r="F124" s="626"/>
      <c r="G124" s="1"/>
      <c r="H124" s="18"/>
      <c r="I124" s="608" t="str">
        <f>Datos!G464</f>
        <v/>
      </c>
      <c r="J124" s="608" t="str">
        <f>Datos!H464</f>
        <v/>
      </c>
      <c r="K124" s="608" t="str">
        <f>Datos!I464</f>
        <v/>
      </c>
      <c r="L124" s="609"/>
      <c r="M124" s="609"/>
      <c r="N124" s="609"/>
      <c r="O124" s="627" t="str">
        <f>Datos!M464</f>
        <v/>
      </c>
      <c r="P124" s="627" t="str">
        <f>Datos!N464</f>
        <v/>
      </c>
      <c r="Q124" s="627" t="str">
        <f>Datos!O464</f>
        <v/>
      </c>
      <c r="R124" s="295" t="str">
        <f>Datos!P464</f>
        <v/>
      </c>
      <c r="V124" s="521"/>
    </row>
    <row r="125" spans="1:22" s="520" customFormat="1" ht="15" customHeight="1" x14ac:dyDescent="0.3">
      <c r="A125" s="537"/>
      <c r="B125" s="540"/>
      <c r="C125" s="410"/>
      <c r="D125" s="473"/>
      <c r="E125" s="256"/>
      <c r="F125" s="626"/>
      <c r="G125" s="1"/>
      <c r="H125" s="18"/>
      <c r="I125" s="608" t="str">
        <f>Datos!G465</f>
        <v/>
      </c>
      <c r="J125" s="608" t="str">
        <f>Datos!H465</f>
        <v/>
      </c>
      <c r="K125" s="608" t="str">
        <f>Datos!I465</f>
        <v/>
      </c>
      <c r="L125" s="609"/>
      <c r="M125" s="609"/>
      <c r="N125" s="609"/>
      <c r="O125" s="627" t="str">
        <f>Datos!M465</f>
        <v/>
      </c>
      <c r="P125" s="627" t="str">
        <f>Datos!N465</f>
        <v/>
      </c>
      <c r="Q125" s="627" t="str">
        <f>Datos!O465</f>
        <v/>
      </c>
      <c r="R125" s="295" t="str">
        <f>Datos!P465</f>
        <v/>
      </c>
      <c r="V125" s="521"/>
    </row>
    <row r="126" spans="1:22" s="520" customFormat="1" ht="15" customHeight="1" x14ac:dyDescent="0.3">
      <c r="A126" s="537"/>
      <c r="B126" s="540"/>
      <c r="C126" s="410"/>
      <c r="D126" s="473"/>
      <c r="E126" s="256"/>
      <c r="F126" s="626"/>
      <c r="G126" s="1"/>
      <c r="H126" s="18"/>
      <c r="I126" s="608" t="str">
        <f>Datos!G466</f>
        <v/>
      </c>
      <c r="J126" s="608" t="str">
        <f>Datos!H466</f>
        <v/>
      </c>
      <c r="K126" s="608" t="str">
        <f>Datos!I466</f>
        <v/>
      </c>
      <c r="L126" s="609"/>
      <c r="M126" s="609"/>
      <c r="N126" s="609"/>
      <c r="O126" s="627" t="str">
        <f>Datos!M466</f>
        <v/>
      </c>
      <c r="P126" s="627" t="str">
        <f>Datos!N466</f>
        <v/>
      </c>
      <c r="Q126" s="627" t="str">
        <f>Datos!O466</f>
        <v/>
      </c>
      <c r="R126" s="295" t="str">
        <f>Datos!P466</f>
        <v/>
      </c>
      <c r="V126" s="521"/>
    </row>
    <row r="127" spans="1:22" ht="15" customHeight="1" x14ac:dyDescent="0.25">
      <c r="E127" s="489"/>
      <c r="F127" s="489"/>
    </row>
    <row r="128" spans="1:22" ht="15" customHeight="1" x14ac:dyDescent="0.25">
      <c r="A128" s="533"/>
      <c r="C128" s="414"/>
      <c r="E128" s="905" t="s">
        <v>1340</v>
      </c>
      <c r="F128" s="905"/>
      <c r="G128" s="905"/>
      <c r="H128" s="905"/>
      <c r="I128" s="905"/>
      <c r="J128" s="905"/>
      <c r="K128" s="905"/>
      <c r="L128" s="905"/>
      <c r="M128" s="905"/>
      <c r="N128" s="905"/>
      <c r="O128" s="905"/>
      <c r="P128" s="905"/>
      <c r="Q128" s="905"/>
      <c r="R128" s="905"/>
    </row>
    <row r="129" spans="1:22" ht="15" customHeight="1" x14ac:dyDescent="0.25">
      <c r="A129" s="533"/>
      <c r="C129" s="414"/>
      <c r="E129" s="905"/>
      <c r="F129" s="905"/>
      <c r="G129" s="905"/>
      <c r="H129" s="905"/>
      <c r="I129" s="905"/>
      <c r="J129" s="905"/>
      <c r="K129" s="905"/>
      <c r="L129" s="905"/>
      <c r="M129" s="905"/>
      <c r="N129" s="905"/>
      <c r="O129" s="905"/>
      <c r="P129" s="905"/>
      <c r="Q129" s="905"/>
      <c r="R129" s="905"/>
    </row>
    <row r="130" spans="1:22" ht="15" customHeight="1" x14ac:dyDescent="0.25">
      <c r="A130" s="533"/>
      <c r="C130" s="414"/>
      <c r="E130" s="905"/>
      <c r="F130" s="905"/>
      <c r="G130" s="905"/>
      <c r="H130" s="905"/>
      <c r="I130" s="905"/>
      <c r="J130" s="905"/>
      <c r="K130" s="905"/>
      <c r="L130" s="905"/>
      <c r="M130" s="905"/>
      <c r="N130" s="905"/>
      <c r="O130" s="905"/>
      <c r="P130" s="905"/>
      <c r="Q130" s="905"/>
      <c r="R130" s="905"/>
    </row>
    <row r="131" spans="1:22" s="473" customFormat="1" ht="15" customHeight="1" x14ac:dyDescent="0.25">
      <c r="A131" s="537"/>
      <c r="B131" s="540"/>
      <c r="C131" s="410"/>
      <c r="D131" s="625" t="s">
        <v>679</v>
      </c>
      <c r="E131" s="625"/>
      <c r="F131" s="625"/>
      <c r="G131" s="625"/>
      <c r="H131" s="625"/>
      <c r="I131" s="625"/>
      <c r="J131" s="625"/>
      <c r="K131" s="625"/>
      <c r="L131" s="625"/>
      <c r="M131" s="625"/>
      <c r="N131" s="625"/>
      <c r="O131" s="625"/>
      <c r="P131" s="625"/>
      <c r="Q131" s="625"/>
      <c r="R131" s="625"/>
      <c r="S131" s="491"/>
      <c r="T131" s="491"/>
      <c r="U131" s="414"/>
    </row>
    <row r="132" spans="1:22" ht="15" customHeight="1" x14ac:dyDescent="0.25"/>
    <row r="133" spans="1:22" s="524" customFormat="1" ht="15" customHeight="1" x14ac:dyDescent="0.25">
      <c r="A133" s="537"/>
      <c r="B133" s="540"/>
      <c r="C133" s="410"/>
      <c r="D133" s="473"/>
      <c r="E133" s="950" t="s">
        <v>862</v>
      </c>
      <c r="F133" s="935" t="s">
        <v>1215</v>
      </c>
      <c r="G133" s="935" t="s">
        <v>638</v>
      </c>
      <c r="H133" s="938" t="s">
        <v>639</v>
      </c>
      <c r="I133" s="938" t="s">
        <v>1009</v>
      </c>
      <c r="J133" s="938"/>
      <c r="K133" s="938"/>
      <c r="L133" s="938"/>
      <c r="M133" s="938"/>
      <c r="N133" s="938"/>
      <c r="O133" s="944" t="s">
        <v>898</v>
      </c>
      <c r="P133" s="945"/>
      <c r="Q133" s="946"/>
      <c r="R133" s="943" t="s">
        <v>899</v>
      </c>
      <c r="S133" s="521"/>
      <c r="T133" s="521"/>
      <c r="U133" s="521"/>
      <c r="V133" s="521"/>
    </row>
    <row r="134" spans="1:22" s="524" customFormat="1" ht="15" customHeight="1" x14ac:dyDescent="0.25">
      <c r="A134" s="537"/>
      <c r="B134" s="540"/>
      <c r="C134" s="410"/>
      <c r="D134" s="473"/>
      <c r="E134" s="951"/>
      <c r="F134" s="936"/>
      <c r="G134" s="936"/>
      <c r="H134" s="939"/>
      <c r="I134" s="939" t="s">
        <v>46</v>
      </c>
      <c r="J134" s="939"/>
      <c r="K134" s="939"/>
      <c r="L134" s="939" t="s">
        <v>1216</v>
      </c>
      <c r="M134" s="939"/>
      <c r="N134" s="939"/>
      <c r="O134" s="947"/>
      <c r="P134" s="948"/>
      <c r="Q134" s="949"/>
      <c r="R134" s="943"/>
      <c r="V134" s="521"/>
    </row>
    <row r="135" spans="1:22" s="524" customFormat="1" ht="15" customHeight="1" x14ac:dyDescent="0.25">
      <c r="A135" s="537"/>
      <c r="B135" s="540"/>
      <c r="C135" s="410"/>
      <c r="D135" s="473"/>
      <c r="E135" s="952"/>
      <c r="F135" s="937"/>
      <c r="G135" s="937"/>
      <c r="H135" s="940"/>
      <c r="I135" s="619" t="s">
        <v>680</v>
      </c>
      <c r="J135" s="619" t="s">
        <v>681</v>
      </c>
      <c r="K135" s="619" t="s">
        <v>682</v>
      </c>
      <c r="L135" s="619" t="s">
        <v>680</v>
      </c>
      <c r="M135" s="619" t="s">
        <v>681</v>
      </c>
      <c r="N135" s="619" t="s">
        <v>682</v>
      </c>
      <c r="O135" s="619" t="s">
        <v>683</v>
      </c>
      <c r="P135" s="619" t="s">
        <v>684</v>
      </c>
      <c r="Q135" s="619" t="s">
        <v>685</v>
      </c>
      <c r="R135" s="943"/>
      <c r="V135" s="521"/>
    </row>
    <row r="136" spans="1:22" s="520" customFormat="1" ht="15" customHeight="1" x14ac:dyDescent="0.3">
      <c r="A136" s="537"/>
      <c r="B136" s="540"/>
      <c r="C136" s="410"/>
      <c r="D136" s="473"/>
      <c r="E136" s="256"/>
      <c r="F136" s="640"/>
      <c r="G136" s="622"/>
      <c r="H136" s="18"/>
      <c r="I136" s="608" t="str">
        <f>Datos!G553</f>
        <v/>
      </c>
      <c r="J136" s="608" t="str">
        <f>Datos!H553</f>
        <v/>
      </c>
      <c r="K136" s="608" t="str">
        <f>Datos!I553</f>
        <v/>
      </c>
      <c r="L136" s="609"/>
      <c r="M136" s="609"/>
      <c r="N136" s="609"/>
      <c r="O136" s="627" t="str">
        <f>Datos!M553</f>
        <v/>
      </c>
      <c r="P136" s="627" t="str">
        <f>Datos!N553</f>
        <v/>
      </c>
      <c r="Q136" s="627" t="str">
        <f>Datos!O553</f>
        <v/>
      </c>
      <c r="R136" s="292" t="str">
        <f>Datos!P553</f>
        <v/>
      </c>
      <c r="V136" s="521"/>
    </row>
    <row r="137" spans="1:22" s="520" customFormat="1" ht="15" customHeight="1" x14ac:dyDescent="0.3">
      <c r="A137" s="537"/>
      <c r="B137" s="540"/>
      <c r="C137" s="410"/>
      <c r="D137" s="473"/>
      <c r="E137" s="256"/>
      <c r="F137" s="640"/>
      <c r="G137" s="622"/>
      <c r="H137" s="18"/>
      <c r="I137" s="608" t="str">
        <f>Datos!G554</f>
        <v/>
      </c>
      <c r="J137" s="608" t="str">
        <f>Datos!H554</f>
        <v/>
      </c>
      <c r="K137" s="608" t="str">
        <f>Datos!I554</f>
        <v/>
      </c>
      <c r="L137" s="609"/>
      <c r="M137" s="609"/>
      <c r="N137" s="609"/>
      <c r="O137" s="627" t="str">
        <f>Datos!M554</f>
        <v/>
      </c>
      <c r="P137" s="627" t="str">
        <f>Datos!N554</f>
        <v/>
      </c>
      <c r="Q137" s="627" t="str">
        <f>Datos!O554</f>
        <v/>
      </c>
      <c r="R137" s="292" t="str">
        <f>Datos!P554</f>
        <v/>
      </c>
      <c r="V137" s="521"/>
    </row>
    <row r="138" spans="1:22" s="520" customFormat="1" ht="15" customHeight="1" x14ac:dyDescent="0.3">
      <c r="A138" s="537"/>
      <c r="B138" s="540"/>
      <c r="C138" s="410"/>
      <c r="D138" s="473"/>
      <c r="E138" s="256"/>
      <c r="F138" s="640"/>
      <c r="G138" s="622"/>
      <c r="H138" s="18"/>
      <c r="I138" s="608" t="str">
        <f>Datos!G555</f>
        <v/>
      </c>
      <c r="J138" s="608" t="str">
        <f>Datos!H555</f>
        <v/>
      </c>
      <c r="K138" s="608" t="str">
        <f>Datos!I555</f>
        <v/>
      </c>
      <c r="L138" s="609"/>
      <c r="M138" s="609"/>
      <c r="N138" s="609"/>
      <c r="O138" s="627" t="str">
        <f>Datos!M555</f>
        <v/>
      </c>
      <c r="P138" s="627" t="str">
        <f>Datos!N555</f>
        <v/>
      </c>
      <c r="Q138" s="627" t="str">
        <f>Datos!O555</f>
        <v/>
      </c>
      <c r="R138" s="292" t="str">
        <f>Datos!P555</f>
        <v/>
      </c>
      <c r="V138" s="521"/>
    </row>
    <row r="139" spans="1:22" s="520" customFormat="1" ht="15" customHeight="1" x14ac:dyDescent="0.3">
      <c r="A139" s="537"/>
      <c r="B139" s="540"/>
      <c r="C139" s="410"/>
      <c r="D139" s="473"/>
      <c r="E139" s="256"/>
      <c r="F139" s="640"/>
      <c r="G139" s="622"/>
      <c r="H139" s="18"/>
      <c r="I139" s="608" t="str">
        <f>Datos!G556</f>
        <v/>
      </c>
      <c r="J139" s="608" t="str">
        <f>Datos!H556</f>
        <v/>
      </c>
      <c r="K139" s="608" t="str">
        <f>Datos!I556</f>
        <v/>
      </c>
      <c r="L139" s="609"/>
      <c r="M139" s="609"/>
      <c r="N139" s="609"/>
      <c r="O139" s="627" t="str">
        <f>Datos!M556</f>
        <v/>
      </c>
      <c r="P139" s="627" t="str">
        <f>Datos!N556</f>
        <v/>
      </c>
      <c r="Q139" s="627" t="str">
        <f>Datos!O556</f>
        <v/>
      </c>
      <c r="R139" s="292" t="str">
        <f>Datos!P556</f>
        <v/>
      </c>
      <c r="V139" s="521"/>
    </row>
    <row r="140" spans="1:22" s="520" customFormat="1" ht="15" customHeight="1" x14ac:dyDescent="0.3">
      <c r="A140" s="537"/>
      <c r="B140" s="540"/>
      <c r="C140" s="410"/>
      <c r="D140" s="473"/>
      <c r="E140" s="256"/>
      <c r="F140" s="640"/>
      <c r="G140" s="622"/>
      <c r="H140" s="18"/>
      <c r="I140" s="608" t="str">
        <f>Datos!G557</f>
        <v/>
      </c>
      <c r="J140" s="608" t="str">
        <f>Datos!H557</f>
        <v/>
      </c>
      <c r="K140" s="608" t="str">
        <f>Datos!I557</f>
        <v/>
      </c>
      <c r="L140" s="609"/>
      <c r="M140" s="609"/>
      <c r="N140" s="609"/>
      <c r="O140" s="627" t="str">
        <f>Datos!M557</f>
        <v/>
      </c>
      <c r="P140" s="627" t="str">
        <f>Datos!N557</f>
        <v/>
      </c>
      <c r="Q140" s="627" t="str">
        <f>Datos!O557</f>
        <v/>
      </c>
      <c r="R140" s="292" t="str">
        <f>Datos!P557</f>
        <v/>
      </c>
      <c r="V140" s="521"/>
    </row>
    <row r="141" spans="1:22" s="520" customFormat="1" ht="15" customHeight="1" x14ac:dyDescent="0.3">
      <c r="A141" s="537"/>
      <c r="B141" s="540"/>
      <c r="C141" s="410"/>
      <c r="D141" s="473"/>
      <c r="E141" s="256"/>
      <c r="F141" s="640"/>
      <c r="G141" s="622"/>
      <c r="H141" s="18"/>
      <c r="I141" s="608" t="str">
        <f>Datos!G558</f>
        <v/>
      </c>
      <c r="J141" s="608" t="str">
        <f>Datos!H558</f>
        <v/>
      </c>
      <c r="K141" s="608" t="str">
        <f>Datos!I558</f>
        <v/>
      </c>
      <c r="L141" s="609"/>
      <c r="M141" s="609"/>
      <c r="N141" s="609"/>
      <c r="O141" s="627" t="str">
        <f>Datos!M558</f>
        <v/>
      </c>
      <c r="P141" s="627" t="str">
        <f>Datos!N558</f>
        <v/>
      </c>
      <c r="Q141" s="627" t="str">
        <f>Datos!O558</f>
        <v/>
      </c>
      <c r="R141" s="292" t="str">
        <f>Datos!P558</f>
        <v/>
      </c>
      <c r="V141" s="521"/>
    </row>
    <row r="142" spans="1:22" s="520" customFormat="1" ht="15" customHeight="1" x14ac:dyDescent="0.3">
      <c r="A142" s="537"/>
      <c r="B142" s="540"/>
      <c r="C142" s="410"/>
      <c r="D142" s="473"/>
      <c r="E142" s="256"/>
      <c r="F142" s="640"/>
      <c r="G142" s="622"/>
      <c r="H142" s="18"/>
      <c r="I142" s="608" t="str">
        <f>Datos!G559</f>
        <v/>
      </c>
      <c r="J142" s="608" t="str">
        <f>Datos!H559</f>
        <v/>
      </c>
      <c r="K142" s="608" t="str">
        <f>Datos!I559</f>
        <v/>
      </c>
      <c r="L142" s="609"/>
      <c r="M142" s="609"/>
      <c r="N142" s="609"/>
      <c r="O142" s="627" t="str">
        <f>Datos!M559</f>
        <v/>
      </c>
      <c r="P142" s="627" t="str">
        <f>Datos!N559</f>
        <v/>
      </c>
      <c r="Q142" s="627" t="str">
        <f>Datos!O559</f>
        <v/>
      </c>
      <c r="R142" s="292" t="str">
        <f>Datos!P559</f>
        <v/>
      </c>
      <c r="V142" s="521"/>
    </row>
    <row r="143" spans="1:22" s="520" customFormat="1" ht="15" customHeight="1" x14ac:dyDescent="0.3">
      <c r="A143" s="537"/>
      <c r="B143" s="540"/>
      <c r="C143" s="410"/>
      <c r="D143" s="473"/>
      <c r="E143" s="256"/>
      <c r="F143" s="640"/>
      <c r="G143" s="622"/>
      <c r="H143" s="18"/>
      <c r="I143" s="608" t="str">
        <f>Datos!G560</f>
        <v/>
      </c>
      <c r="J143" s="608" t="str">
        <f>Datos!H560</f>
        <v/>
      </c>
      <c r="K143" s="608" t="str">
        <f>Datos!I560</f>
        <v/>
      </c>
      <c r="L143" s="609"/>
      <c r="M143" s="609"/>
      <c r="N143" s="609"/>
      <c r="O143" s="627" t="str">
        <f>Datos!M560</f>
        <v/>
      </c>
      <c r="P143" s="627" t="str">
        <f>Datos!N560</f>
        <v/>
      </c>
      <c r="Q143" s="627" t="str">
        <f>Datos!O560</f>
        <v/>
      </c>
      <c r="R143" s="292" t="str">
        <f>Datos!P560</f>
        <v/>
      </c>
      <c r="V143" s="521"/>
    </row>
    <row r="144" spans="1:22" s="520" customFormat="1" ht="15" customHeight="1" x14ac:dyDescent="0.3">
      <c r="A144" s="537"/>
      <c r="B144" s="540"/>
      <c r="C144" s="410"/>
      <c r="D144" s="473"/>
      <c r="E144" s="256"/>
      <c r="F144" s="640"/>
      <c r="G144" s="622"/>
      <c r="H144" s="18"/>
      <c r="I144" s="608" t="str">
        <f>Datos!G561</f>
        <v/>
      </c>
      <c r="J144" s="608" t="str">
        <f>Datos!H561</f>
        <v/>
      </c>
      <c r="K144" s="608" t="str">
        <f>Datos!I561</f>
        <v/>
      </c>
      <c r="L144" s="609"/>
      <c r="M144" s="609"/>
      <c r="N144" s="609"/>
      <c r="O144" s="627" t="str">
        <f>Datos!M561</f>
        <v/>
      </c>
      <c r="P144" s="627" t="str">
        <f>Datos!N561</f>
        <v/>
      </c>
      <c r="Q144" s="627" t="str">
        <f>Datos!O561</f>
        <v/>
      </c>
      <c r="R144" s="292" t="str">
        <f>Datos!P561</f>
        <v/>
      </c>
      <c r="V144" s="521"/>
    </row>
    <row r="145" spans="1:22" s="520" customFormat="1" ht="15" customHeight="1" x14ac:dyDescent="0.3">
      <c r="A145" s="537"/>
      <c r="B145" s="540"/>
      <c r="C145" s="410"/>
      <c r="D145" s="473"/>
      <c r="E145" s="256"/>
      <c r="F145" s="640"/>
      <c r="G145" s="622"/>
      <c r="H145" s="18"/>
      <c r="I145" s="608" t="str">
        <f>Datos!G562</f>
        <v/>
      </c>
      <c r="J145" s="608" t="str">
        <f>Datos!H562</f>
        <v/>
      </c>
      <c r="K145" s="608" t="str">
        <f>Datos!I562</f>
        <v/>
      </c>
      <c r="L145" s="609"/>
      <c r="M145" s="609"/>
      <c r="N145" s="609"/>
      <c r="O145" s="627" t="str">
        <f>Datos!M562</f>
        <v/>
      </c>
      <c r="P145" s="627" t="str">
        <f>Datos!N562</f>
        <v/>
      </c>
      <c r="Q145" s="627" t="str">
        <f>Datos!O562</f>
        <v/>
      </c>
      <c r="R145" s="292" t="str">
        <f>Datos!P562</f>
        <v/>
      </c>
      <c r="V145" s="521"/>
    </row>
    <row r="146" spans="1:22" s="520" customFormat="1" ht="15" customHeight="1" x14ac:dyDescent="0.3">
      <c r="A146" s="537"/>
      <c r="B146" s="540"/>
      <c r="C146" s="410"/>
      <c r="D146" s="473"/>
      <c r="E146" s="256"/>
      <c r="F146" s="640"/>
      <c r="G146" s="622"/>
      <c r="H146" s="18"/>
      <c r="I146" s="608" t="str">
        <f>Datos!G563</f>
        <v/>
      </c>
      <c r="J146" s="608" t="str">
        <f>Datos!H563</f>
        <v/>
      </c>
      <c r="K146" s="608" t="str">
        <f>Datos!I563</f>
        <v/>
      </c>
      <c r="L146" s="609"/>
      <c r="M146" s="609"/>
      <c r="N146" s="609"/>
      <c r="O146" s="627" t="str">
        <f>Datos!M563</f>
        <v/>
      </c>
      <c r="P146" s="627" t="str">
        <f>Datos!N563</f>
        <v/>
      </c>
      <c r="Q146" s="627" t="str">
        <f>Datos!O563</f>
        <v/>
      </c>
      <c r="R146" s="292" t="str">
        <f>Datos!P563</f>
        <v/>
      </c>
      <c r="V146" s="521"/>
    </row>
    <row r="147" spans="1:22" ht="15" customHeight="1" x14ac:dyDescent="0.25">
      <c r="O147" s="525">
        <f>Datos!M564</f>
        <v>0</v>
      </c>
      <c r="P147" s="525">
        <f>Datos!N564</f>
        <v>0</v>
      </c>
      <c r="Q147" s="525">
        <f>Datos!O564</f>
        <v>0</v>
      </c>
      <c r="R147" s="515">
        <f>Datos!P564</f>
        <v>0</v>
      </c>
    </row>
    <row r="148" spans="1:22" ht="15" customHeight="1" x14ac:dyDescent="0.25">
      <c r="E148" s="942" t="s">
        <v>1344</v>
      </c>
      <c r="F148" s="942"/>
      <c r="G148" s="942"/>
      <c r="H148" s="942"/>
      <c r="I148" s="942"/>
      <c r="J148" s="942"/>
      <c r="K148" s="942"/>
      <c r="L148" s="942"/>
      <c r="M148" s="942"/>
      <c r="N148" s="942"/>
      <c r="O148" s="942"/>
      <c r="P148" s="942"/>
      <c r="Q148" s="942"/>
      <c r="R148" s="942"/>
    </row>
    <row r="149" spans="1:22" ht="26.25" customHeight="1" x14ac:dyDescent="0.25">
      <c r="E149" s="941" t="s">
        <v>1484</v>
      </c>
      <c r="F149" s="941"/>
      <c r="G149" s="941"/>
      <c r="H149" s="941"/>
      <c r="I149" s="941"/>
      <c r="J149" s="941"/>
      <c r="K149" s="941"/>
      <c r="L149" s="941"/>
      <c r="M149" s="941"/>
      <c r="N149" s="941"/>
      <c r="O149" s="941"/>
      <c r="P149" s="941"/>
      <c r="Q149" s="941"/>
      <c r="R149" s="941"/>
    </row>
    <row r="150" spans="1:22" ht="13.5" customHeight="1" x14ac:dyDescent="0.25">
      <c r="E150" s="941"/>
      <c r="F150" s="941"/>
      <c r="G150" s="941"/>
      <c r="H150" s="941"/>
      <c r="I150" s="941"/>
      <c r="J150" s="941"/>
      <c r="K150" s="941"/>
      <c r="L150" s="941"/>
      <c r="M150" s="941"/>
      <c r="N150" s="941"/>
      <c r="O150" s="941"/>
      <c r="P150" s="941"/>
      <c r="Q150" s="941"/>
      <c r="R150" s="941"/>
    </row>
    <row r="151" spans="1:22" ht="15" customHeight="1" x14ac:dyDescent="0.25">
      <c r="E151" s="623" t="s">
        <v>1341</v>
      </c>
      <c r="F151" s="624"/>
      <c r="G151" s="624"/>
      <c r="H151" s="624"/>
      <c r="I151" s="624"/>
      <c r="J151" s="624"/>
      <c r="K151" s="624"/>
      <c r="L151" s="624"/>
      <c r="M151" s="624"/>
      <c r="N151" s="624"/>
      <c r="O151" s="624"/>
      <c r="P151" s="624"/>
      <c r="Q151" s="624"/>
      <c r="R151" s="624"/>
    </row>
    <row r="152" spans="1:22" ht="15" customHeight="1" x14ac:dyDescent="0.25">
      <c r="E152" s="941" t="s">
        <v>1342</v>
      </c>
      <c r="F152" s="941"/>
      <c r="G152" s="941"/>
      <c r="H152" s="941"/>
      <c r="I152" s="941"/>
      <c r="J152" s="941"/>
      <c r="K152" s="941"/>
      <c r="L152" s="941"/>
      <c r="M152" s="941"/>
      <c r="N152" s="941"/>
      <c r="O152" s="941"/>
      <c r="P152" s="941"/>
      <c r="Q152" s="941"/>
      <c r="R152" s="941"/>
    </row>
    <row r="153" spans="1:22" ht="15" customHeight="1" x14ac:dyDescent="0.25">
      <c r="E153" s="941"/>
      <c r="F153" s="941"/>
      <c r="G153" s="941"/>
      <c r="H153" s="941"/>
      <c r="I153" s="941"/>
      <c r="J153" s="941"/>
      <c r="K153" s="941"/>
      <c r="L153" s="941"/>
      <c r="M153" s="941"/>
      <c r="N153" s="941"/>
      <c r="O153" s="941"/>
      <c r="P153" s="941"/>
      <c r="Q153" s="941"/>
      <c r="R153" s="941"/>
    </row>
    <row r="154" spans="1:22" ht="15" customHeight="1" x14ac:dyDescent="0.25">
      <c r="A154" s="533"/>
      <c r="C154" s="414"/>
      <c r="E154" s="905" t="s">
        <v>1343</v>
      </c>
      <c r="F154" s="905"/>
      <c r="G154" s="905"/>
      <c r="H154" s="905"/>
      <c r="I154" s="905"/>
      <c r="J154" s="905"/>
      <c r="K154" s="905"/>
      <c r="L154" s="905"/>
      <c r="M154" s="905"/>
      <c r="N154" s="905"/>
      <c r="O154" s="905"/>
      <c r="P154" s="905"/>
      <c r="Q154" s="905"/>
      <c r="R154" s="905"/>
    </row>
    <row r="155" spans="1:22" ht="15" customHeight="1" x14ac:dyDescent="0.25">
      <c r="A155" s="533"/>
      <c r="C155" s="414"/>
      <c r="E155" s="905"/>
      <c r="F155" s="905"/>
      <c r="G155" s="905"/>
      <c r="H155" s="905"/>
      <c r="I155" s="905"/>
      <c r="J155" s="905"/>
      <c r="K155" s="905"/>
      <c r="L155" s="905"/>
      <c r="M155" s="905"/>
      <c r="N155" s="905"/>
      <c r="O155" s="905"/>
      <c r="P155" s="905"/>
      <c r="Q155" s="905"/>
      <c r="R155" s="905"/>
    </row>
    <row r="156" spans="1:22" ht="15" customHeight="1" x14ac:dyDescent="0.25">
      <c r="A156" s="533"/>
      <c r="C156" s="414"/>
      <c r="E156" s="905"/>
      <c r="F156" s="905"/>
      <c r="G156" s="905"/>
      <c r="H156" s="905"/>
      <c r="I156" s="905"/>
      <c r="J156" s="905"/>
      <c r="K156" s="905"/>
      <c r="L156" s="905"/>
      <c r="M156" s="905"/>
      <c r="N156" s="905"/>
      <c r="O156" s="905"/>
      <c r="P156" s="905"/>
      <c r="Q156" s="905"/>
      <c r="R156" s="905"/>
    </row>
    <row r="157" spans="1:22" ht="15" customHeight="1" x14ac:dyDescent="0.25"/>
    <row r="158" spans="1:22" ht="15" customHeight="1" x14ac:dyDescent="0.25">
      <c r="E158" s="529"/>
      <c r="F158" s="528"/>
      <c r="G158" s="528"/>
      <c r="H158" s="528"/>
      <c r="I158" s="528"/>
      <c r="J158" s="528"/>
      <c r="K158" s="528"/>
      <c r="L158" s="528"/>
      <c r="M158" s="528"/>
      <c r="N158" s="528"/>
      <c r="O158" s="528"/>
      <c r="P158" s="528"/>
      <c r="Q158" s="528"/>
      <c r="R158" s="528"/>
    </row>
    <row r="159" spans="1:22" ht="15" customHeight="1" x14ac:dyDescent="0.25"/>
    <row r="160" spans="1:22" ht="15" customHeight="1" x14ac:dyDescent="0.25"/>
    <row r="161" spans="5:5" ht="15" customHeight="1" x14ac:dyDescent="0.25"/>
    <row r="162" spans="5:5" ht="15" customHeight="1" x14ac:dyDescent="0.25">
      <c r="E162" s="528"/>
    </row>
    <row r="163" spans="5:5" ht="15" customHeight="1" x14ac:dyDescent="0.25"/>
    <row r="164" spans="5:5" ht="15" customHeight="1" x14ac:dyDescent="0.25"/>
    <row r="165" spans="5:5" ht="15" customHeight="1" x14ac:dyDescent="0.25"/>
    <row r="166" spans="5:5" ht="15" customHeight="1" x14ac:dyDescent="0.25"/>
    <row r="167" spans="5:5" ht="15" customHeight="1" x14ac:dyDescent="0.25"/>
    <row r="168" spans="5:5" ht="15" customHeight="1" x14ac:dyDescent="0.25"/>
    <row r="169" spans="5:5" ht="15" customHeight="1" x14ac:dyDescent="0.25"/>
    <row r="170" spans="5:5" ht="15" customHeight="1" x14ac:dyDescent="0.25"/>
    <row r="171" spans="5:5" ht="15" customHeight="1" x14ac:dyDescent="0.25"/>
    <row r="172" spans="5:5" ht="15" customHeight="1" x14ac:dyDescent="0.25"/>
    <row r="173" spans="5:5" ht="15" customHeight="1" x14ac:dyDescent="0.25"/>
    <row r="174" spans="5:5" ht="15" customHeight="1" x14ac:dyDescent="0.25"/>
    <row r="175" spans="5:5" ht="15" customHeight="1" x14ac:dyDescent="0.25"/>
    <row r="176" spans="5:5"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spans="7:20" ht="15" customHeight="1" x14ac:dyDescent="0.25"/>
    <row r="210" spans="7:20" ht="15" customHeight="1" x14ac:dyDescent="0.25"/>
    <row r="211" spans="7:20" ht="15" customHeight="1" x14ac:dyDescent="0.25"/>
    <row r="212" spans="7:20" ht="15" customHeight="1" x14ac:dyDescent="0.25"/>
    <row r="213" spans="7:20" ht="15" customHeight="1" x14ac:dyDescent="0.25"/>
    <row r="214" spans="7:20" ht="15" customHeight="1" x14ac:dyDescent="0.25"/>
    <row r="215" spans="7:20" ht="15" customHeight="1" x14ac:dyDescent="0.25"/>
    <row r="217" spans="7:20" ht="16.5" x14ac:dyDescent="0.25">
      <c r="G217" s="530"/>
      <c r="H217" s="530"/>
      <c r="I217" s="530"/>
      <c r="J217" s="530"/>
      <c r="K217" s="530"/>
      <c r="L217" s="530"/>
      <c r="M217" s="530"/>
      <c r="N217" s="530"/>
      <c r="O217" s="530"/>
      <c r="P217" s="530"/>
      <c r="Q217" s="530"/>
      <c r="R217" s="530"/>
      <c r="S217" s="530"/>
      <c r="T217" s="530"/>
    </row>
    <row r="218" spans="7:20" ht="16.5" x14ac:dyDescent="0.25">
      <c r="G218" s="530"/>
      <c r="H218" s="530"/>
      <c r="I218" s="530"/>
      <c r="J218" s="530"/>
      <c r="K218" s="530"/>
      <c r="L218" s="530"/>
      <c r="M218" s="530"/>
      <c r="N218" s="530"/>
      <c r="O218" s="530"/>
      <c r="P218" s="530"/>
      <c r="Q218" s="530"/>
      <c r="R218" s="530"/>
      <c r="S218" s="530"/>
      <c r="T218" s="530"/>
    </row>
  </sheetData>
  <sheetProtection algorithmName="SHA-512" hashValue="yERS+OEcj76gc5lgqLCmDkrbak4npz21cYawKpsQELhiNusDfoSy3VvZrTIq7KbD8WRGAOHB6/M81hrhw87QSQ==" saltValue="LomhDHi3f2+pipbmWmgE+A==" spinCount="100000" sheet="1" objects="1" scenarios="1"/>
  <protectedRanges>
    <protectedRange sqref="L122:N126 E122:H126" name="Rango3"/>
    <protectedRange sqref="E40:H59 L40:N59 L82:N101 E82:H101" name="Rango1"/>
    <protectedRange sqref="L136:N146 E136:H146" name="Rango4"/>
  </protectedRanges>
  <mergeCells count="67">
    <mergeCell ref="E32:R33"/>
    <mergeCell ref="E35:R35"/>
    <mergeCell ref="R37:R39"/>
    <mergeCell ref="O37:Q38"/>
    <mergeCell ref="L38:N38"/>
    <mergeCell ref="F37:F39"/>
    <mergeCell ref="G37:G39"/>
    <mergeCell ref="H37:H39"/>
    <mergeCell ref="E3:R5"/>
    <mergeCell ref="E6:R7"/>
    <mergeCell ref="E18:R21"/>
    <mergeCell ref="E22:R25"/>
    <mergeCell ref="E26:R28"/>
    <mergeCell ref="E61:R61"/>
    <mergeCell ref="E66:R66"/>
    <mergeCell ref="I38:K38"/>
    <mergeCell ref="E37:E39"/>
    <mergeCell ref="E62:R62"/>
    <mergeCell ref="E63:R63"/>
    <mergeCell ref="I37:N37"/>
    <mergeCell ref="E117:R117"/>
    <mergeCell ref="E64:R64"/>
    <mergeCell ref="E65:R65"/>
    <mergeCell ref="E115:R115"/>
    <mergeCell ref="E67:R68"/>
    <mergeCell ref="E75:R75"/>
    <mergeCell ref="E113:R113"/>
    <mergeCell ref="E69:R71"/>
    <mergeCell ref="E108:R108"/>
    <mergeCell ref="E109:R109"/>
    <mergeCell ref="E79:E81"/>
    <mergeCell ref="F79:F81"/>
    <mergeCell ref="G79:G81"/>
    <mergeCell ref="H79:H81"/>
    <mergeCell ref="I79:N79"/>
    <mergeCell ref="O79:Q80"/>
    <mergeCell ref="F119:F121"/>
    <mergeCell ref="G119:G121"/>
    <mergeCell ref="H119:H121"/>
    <mergeCell ref="I119:N119"/>
    <mergeCell ref="E148:R148"/>
    <mergeCell ref="E128:R130"/>
    <mergeCell ref="R133:R135"/>
    <mergeCell ref="I120:K120"/>
    <mergeCell ref="R119:R121"/>
    <mergeCell ref="O119:Q120"/>
    <mergeCell ref="O133:Q134"/>
    <mergeCell ref="E119:E121"/>
    <mergeCell ref="E133:E135"/>
    <mergeCell ref="L120:N120"/>
    <mergeCell ref="E154:R156"/>
    <mergeCell ref="F133:F135"/>
    <mergeCell ref="G133:G135"/>
    <mergeCell ref="H133:H135"/>
    <mergeCell ref="I133:N133"/>
    <mergeCell ref="I134:K134"/>
    <mergeCell ref="L134:N134"/>
    <mergeCell ref="E149:R150"/>
    <mergeCell ref="E152:R153"/>
    <mergeCell ref="E105:S105"/>
    <mergeCell ref="E106:S106"/>
    <mergeCell ref="E107:S107"/>
    <mergeCell ref="R79:R81"/>
    <mergeCell ref="I80:K80"/>
    <mergeCell ref="L80:N80"/>
    <mergeCell ref="E103:R103"/>
    <mergeCell ref="E104:S104"/>
  </mergeCells>
  <conditionalFormatting sqref="G40:G59">
    <cfRule type="expression" dxfId="1119" priority="145" stopIfTrue="1">
      <formula>AND((F40&lt;&gt;""),ISNONTEXT(G40))</formula>
    </cfRule>
  </conditionalFormatting>
  <conditionalFormatting sqref="O40:R59">
    <cfRule type="expression" dxfId="1118" priority="144" stopIfTrue="1">
      <formula>ISNUMBER(O40)</formula>
    </cfRule>
  </conditionalFormatting>
  <conditionalFormatting sqref="H40:H59 H122:H126">
    <cfRule type="expression" dxfId="1117" priority="146" stopIfTrue="1">
      <formula>AND(OR(ISTEXT(F40),ISTEXT(G40)),ISBLANK(H40))</formula>
    </cfRule>
  </conditionalFormatting>
  <conditionalFormatting sqref="I40:K59 I122:K126">
    <cfRule type="expression" dxfId="1116" priority="141" stopIfTrue="1">
      <formula>ISNUMBER(I40)</formula>
    </cfRule>
    <cfRule type="expression" dxfId="1115" priority="142" stopIfTrue="1">
      <formula>ISTEXT($G40)</formula>
    </cfRule>
  </conditionalFormatting>
  <conditionalFormatting sqref="L41:L59">
    <cfRule type="expression" dxfId="1114" priority="150" stopIfTrue="1">
      <formula>ISNUMBER(L41)</formula>
    </cfRule>
  </conditionalFormatting>
  <conditionalFormatting sqref="L40:L59 L122:N126">
    <cfRule type="expression" dxfId="1113" priority="153">
      <formula>ISNUMBER(L40)</formula>
    </cfRule>
    <cfRule type="expression" dxfId="1112" priority="154">
      <formula>$G40="Otro (ud)"</formula>
    </cfRule>
  </conditionalFormatting>
  <conditionalFormatting sqref="L123:L126">
    <cfRule type="expression" dxfId="1111" priority="105" stopIfTrue="1">
      <formula>ISNUMBER(L123)</formula>
    </cfRule>
  </conditionalFormatting>
  <conditionalFormatting sqref="M41:M59">
    <cfRule type="expression" dxfId="1110" priority="130" stopIfTrue="1">
      <formula>ISNUMBER(M41)</formula>
    </cfRule>
  </conditionalFormatting>
  <conditionalFormatting sqref="M40:M59">
    <cfRule type="expression" dxfId="1109" priority="131">
      <formula>ISNUMBER(M40)</formula>
    </cfRule>
    <cfRule type="expression" dxfId="1108" priority="132">
      <formula>$G40="Otro (ud)"</formula>
    </cfRule>
  </conditionalFormatting>
  <conditionalFormatting sqref="N41:N59">
    <cfRule type="expression" dxfId="1107" priority="127" stopIfTrue="1">
      <formula>ISNUMBER(N41)</formula>
    </cfRule>
  </conditionalFormatting>
  <conditionalFormatting sqref="N40:N59">
    <cfRule type="expression" dxfId="1106" priority="128">
      <formula>ISNUMBER(N40)</formula>
    </cfRule>
    <cfRule type="expression" dxfId="1105" priority="129">
      <formula>$G40="Otro (ud)"</formula>
    </cfRule>
  </conditionalFormatting>
  <conditionalFormatting sqref="O122:R126">
    <cfRule type="expression" dxfId="1104" priority="102" stopIfTrue="1">
      <formula>ISNUMBER(O122)</formula>
    </cfRule>
  </conditionalFormatting>
  <conditionalFormatting sqref="M123:M126">
    <cfRule type="expression" dxfId="1103" priority="96" stopIfTrue="1">
      <formula>ISNUMBER(M123)</formula>
    </cfRule>
  </conditionalFormatting>
  <conditionalFormatting sqref="N123:N126">
    <cfRule type="expression" dxfId="1102" priority="93" stopIfTrue="1">
      <formula>ISNUMBER(N123)</formula>
    </cfRule>
  </conditionalFormatting>
  <conditionalFormatting sqref="H136:H146">
    <cfRule type="expression" dxfId="1101" priority="90" stopIfTrue="1">
      <formula>AND(OR(ISTEXT(F136),ISTEXT(G136)),ISBLANK(H136))</formula>
    </cfRule>
  </conditionalFormatting>
  <conditionalFormatting sqref="I136:K146">
    <cfRule type="expression" dxfId="1100" priority="87" stopIfTrue="1">
      <formula>ISNUMBER(I136)</formula>
    </cfRule>
    <cfRule type="expression" dxfId="1099" priority="88" stopIfTrue="1">
      <formula>ISTEXT($G136)</formula>
    </cfRule>
  </conditionalFormatting>
  <conditionalFormatting sqref="L136:N146">
    <cfRule type="expression" dxfId="1098" priority="91">
      <formula>ISNUMBER(L136)</formula>
    </cfRule>
    <cfRule type="expression" dxfId="1097" priority="92">
      <formula>$G136="Otro (ud)"</formula>
    </cfRule>
  </conditionalFormatting>
  <conditionalFormatting sqref="L137:L146">
    <cfRule type="expression" dxfId="1096" priority="86" stopIfTrue="1">
      <formula>ISNUMBER(L137)</formula>
    </cfRule>
  </conditionalFormatting>
  <conditionalFormatting sqref="O136:R147">
    <cfRule type="expression" dxfId="1095" priority="85" stopIfTrue="1">
      <formula>ISNUMBER(O136)</formula>
    </cfRule>
  </conditionalFormatting>
  <conditionalFormatting sqref="M137:M146">
    <cfRule type="expression" dxfId="1094" priority="84" stopIfTrue="1">
      <formula>ISNUMBER(M137)</formula>
    </cfRule>
  </conditionalFormatting>
  <conditionalFormatting sqref="N137:N146">
    <cfRule type="expression" dxfId="1093" priority="83" stopIfTrue="1">
      <formula>ISNUMBER(N137)</formula>
    </cfRule>
  </conditionalFormatting>
  <conditionalFormatting sqref="E40:E59">
    <cfRule type="expression" dxfId="1092" priority="80" stopIfTrue="1">
      <formula>E40=""</formula>
    </cfRule>
  </conditionalFormatting>
  <conditionalFormatting sqref="E122:E126">
    <cfRule type="expression" dxfId="1091" priority="79" stopIfTrue="1">
      <formula>E122=""</formula>
    </cfRule>
  </conditionalFormatting>
  <conditionalFormatting sqref="E136:E146">
    <cfRule type="expression" dxfId="1090" priority="78" stopIfTrue="1">
      <formula>E136=""</formula>
    </cfRule>
  </conditionalFormatting>
  <conditionalFormatting sqref="G136:G146">
    <cfRule type="expression" dxfId="1089" priority="72">
      <formula>G136&lt;&gt;""</formula>
    </cfRule>
    <cfRule type="expression" dxfId="1088" priority="73">
      <formula>ISTEXT(F136)</formula>
    </cfRule>
  </conditionalFormatting>
  <conditionalFormatting sqref="G122:G126">
    <cfRule type="expression" dxfId="1087" priority="71" stopIfTrue="1">
      <formula>AND(OR(ISTEXT(E122),ISTEXT(F122)),ISBLANK(G122))</formula>
    </cfRule>
  </conditionalFormatting>
  <conditionalFormatting sqref="F40:F59">
    <cfRule type="expression" dxfId="1086" priority="70">
      <formula>ISTEXT(F40)</formula>
    </cfRule>
  </conditionalFormatting>
  <conditionalFormatting sqref="F122:F126">
    <cfRule type="expression" dxfId="1085" priority="69">
      <formula>ISTEXT(F122)</formula>
    </cfRule>
  </conditionalFormatting>
  <conditionalFormatting sqref="F136:F146">
    <cfRule type="expression" dxfId="1084" priority="68">
      <formula>ISTEXT(F136)</formula>
    </cfRule>
  </conditionalFormatting>
  <conditionalFormatting sqref="L83:L101">
    <cfRule type="expression" dxfId="1083" priority="14" stopIfTrue="1">
      <formula>ISNUMBER(L83)</formula>
    </cfRule>
  </conditionalFormatting>
  <conditionalFormatting sqref="L82:L101">
    <cfRule type="expression" dxfId="1082" priority="15">
      <formula>ISNUMBER(L82)</formula>
    </cfRule>
    <cfRule type="expression" dxfId="1081" priority="16">
      <formula>$G82="Otro (ud)"</formula>
    </cfRule>
  </conditionalFormatting>
  <conditionalFormatting sqref="M83:M101">
    <cfRule type="expression" dxfId="1080" priority="6" stopIfTrue="1">
      <formula>ISNUMBER(M83)</formula>
    </cfRule>
  </conditionalFormatting>
  <conditionalFormatting sqref="M82:M101">
    <cfRule type="expression" dxfId="1079" priority="7">
      <formula>ISNUMBER(M82)</formula>
    </cfRule>
    <cfRule type="expression" dxfId="1078" priority="8">
      <formula>$G82="Otro (ud)"</formula>
    </cfRule>
  </conditionalFormatting>
  <conditionalFormatting sqref="N83:N101">
    <cfRule type="expression" dxfId="1077" priority="3" stopIfTrue="1">
      <formula>ISNUMBER(N83)</formula>
    </cfRule>
  </conditionalFormatting>
  <conditionalFormatting sqref="N82:N101">
    <cfRule type="expression" dxfId="1076" priority="4">
      <formula>ISNUMBER(N82)</formula>
    </cfRule>
    <cfRule type="expression" dxfId="1075" priority="5">
      <formula>$G82="Otro (ud)"</formula>
    </cfRule>
  </conditionalFormatting>
  <conditionalFormatting sqref="G82:G101">
    <cfRule type="expression" dxfId="1074" priority="12" stopIfTrue="1">
      <formula>AND((F82&lt;&gt;""),ISNONTEXT(G82))</formula>
    </cfRule>
  </conditionalFormatting>
  <conditionalFormatting sqref="O82:R101">
    <cfRule type="expression" dxfId="1073" priority="11" stopIfTrue="1">
      <formula>ISNUMBER(O82)</formula>
    </cfRule>
  </conditionalFormatting>
  <conditionalFormatting sqref="H82:H101">
    <cfRule type="expression" dxfId="1072" priority="13" stopIfTrue="1">
      <formula>AND(OR(ISTEXT(F82),ISTEXT(G82)),ISBLANK(H82))</formula>
    </cfRule>
  </conditionalFormatting>
  <conditionalFormatting sqref="I82:K101">
    <cfRule type="expression" dxfId="1071" priority="9" stopIfTrue="1">
      <formula>ISNUMBER(I82)</formula>
    </cfRule>
    <cfRule type="expression" dxfId="1070" priority="10" stopIfTrue="1">
      <formula>ISTEXT($G82)</formula>
    </cfRule>
  </conditionalFormatting>
  <conditionalFormatting sqref="E82:E101">
    <cfRule type="expression" dxfId="1069" priority="2" stopIfTrue="1">
      <formula>E82=""</formula>
    </cfRule>
  </conditionalFormatting>
  <conditionalFormatting sqref="F82:F101">
    <cfRule type="expression" dxfId="1068" priority="1">
      <formula>ISTEXT(F82)</formula>
    </cfRule>
  </conditionalFormatting>
  <dataValidations count="5">
    <dataValidation type="decimal" allowBlank="1" showInputMessage="1" showErrorMessage="1" sqref="L40:N59 L122:N126 L136:N146 L82:N101">
      <formula1>0</formula1>
      <formula2>10</formula2>
    </dataValidation>
    <dataValidation type="decimal" operator="greaterThan" allowBlank="1" showInputMessage="1" showErrorMessage="1" sqref="H40:H59 H122:H126 H136:H146 H82:H101">
      <formula1>0</formula1>
    </dataValidation>
    <dataValidation type="list" allowBlank="1" showInputMessage="1" showErrorMessage="1" sqref="F122:F126">
      <formula1>Tipo_transporte</formula1>
    </dataValidation>
    <dataValidation type="list" allowBlank="1" showInputMessage="1" showErrorMessage="1" sqref="F136:F146">
      <formula1>Tipo_Maquinaria</formula1>
    </dataValidation>
    <dataValidation type="list" allowBlank="1" showInputMessage="1" showErrorMessage="1" sqref="F40:F59 F82:F101">
      <formula1>Categoría_Veh</formula1>
    </dataValidation>
  </dataValidations>
  <hyperlinks>
    <hyperlink ref="A4" location="'2. Hoja de trabajo. Consumos'!A1" display="2. Hoja de trabajo. Consumos"/>
    <hyperlink ref="A5" location="'3. Instalaciones fijas'!A1" display="3. Instalaciones fijas"/>
    <hyperlink ref="A7" location="'5. Emisiones Fugitivas'!A1" display="5. Emisiones fugitivas"/>
    <hyperlink ref="E61:R61" r:id="rId1" display="(1)Categoría de vehículo según la clasificación de vehículos la UNECE (United Nations Economic Commission for Europe): https://unece.org/classification-and-definition-vehicles"/>
    <hyperlink ref="E67:R68" r:id="rId2" display="(3) Cantidad de combustible expresada en las unidades indicadas en la columna “Tipo de combustible”. Si solo dispone del dato en euros gastados en combustible en ese periodo, se recomienda realizar la conversión a litros consumidos a partir de los precios"/>
    <hyperlink ref="E148:R148" r:id="rId3" display="https://www.miteco.gob.es/es/calidad-y-evaluacion-ambiental/temas/sistema-espanol-de-inventario-sei-/08060708-maquinaria-movil_tcm30-456063.pdf"/>
    <hyperlink ref="A3" location="'1.Datos generales municipio'!A1" display="1. Datos del municipio"/>
    <hyperlink ref="A8" location="'6. Información adicional'!A1" display="6. Información adicional"/>
    <hyperlink ref="A9" location="'7.Electricidad y otras energías'!A1" display="7. Electricidad y otras energías"/>
    <hyperlink ref="A10" location="'8. Informe final. Resultados'!A1" display="8. Informe final: Resultados"/>
    <hyperlink ref="A11" location="'9. Factores de emisión'!A1" display="9. Factores de emisión"/>
    <hyperlink ref="A12" location="'10. Revisiones calculadora'!A1" display="10. Revisiones de la calculadora"/>
    <hyperlink ref="E103:R103" r:id="rId4" display="(1)Categoría de vehículo según la clasificación de vehículos la UNECE (United Nations Economic Commission for Europe): https://unece.org/classification-and-definition-vehicles"/>
  </hyperlinks>
  <pageMargins left="0.74803149606299213" right="0.74803149606299213" top="0.98425196850393704" bottom="0.98425196850393704" header="0" footer="0"/>
  <pageSetup paperSize="256" scale="47" orientation="portrait" r:id="rId5"/>
  <headerFooter alignWithMargins="0"/>
  <drawing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INDIRECT("Combustible_No_Carr_"&amp;Datos!$E450)</xm:f>
          </x14:formula1>
          <xm:sqref>G122:G126</xm:sqref>
        </x14:dataValidation>
        <x14:dataValidation type="list" allowBlank="1" showInputMessage="1" showErrorMessage="1">
          <x14:formula1>
            <xm:f>INDIRECT("Comb_Maq_"&amp;Datos!$E521&amp;"_"&amp;Datos!$D$8)</xm:f>
          </x14:formula1>
          <xm:sqref>G136:G146</xm:sqref>
        </x14:dataValidation>
        <x14:dataValidation type="list" allowBlank="1" showInputMessage="1" showErrorMessage="1">
          <x14:formula1>
            <xm:f>INDIRECT("Comb_Veh_"&amp;Datos!E224&amp;"_"&amp;Datos!$D$8)</xm:f>
          </x14:formula1>
          <xm:sqref>G40:G59</xm:sqref>
        </x14:dataValidation>
        <x14:dataValidation type="list" allowBlank="1" showInputMessage="1" showErrorMessage="1">
          <x14:formula1>
            <xm:f>INDIRECT("Comb_VehA2_"&amp;Datos!E316&amp;"_"&amp;Datos!$D$8)</xm:f>
          </x14:formula1>
          <xm:sqref>G82:G101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B98"/>
  <sheetViews>
    <sheetView showRowColHeaders="0" zoomScaleNormal="100" zoomScaleSheetLayoutView="100" workbookViewId="0">
      <pane xSplit="2" ySplit="1" topLeftCell="C2" activePane="bottomRight" state="frozen"/>
      <selection activeCell="A3" sqref="A3"/>
      <selection pane="topRight" activeCell="A3" sqref="A3"/>
      <selection pane="bottomLeft" activeCell="A3" sqref="A3"/>
      <selection pane="bottomRight"/>
    </sheetView>
  </sheetViews>
  <sheetFormatPr baseColWidth="10" defaultColWidth="11.42578125" defaultRowHeight="16.5" x14ac:dyDescent="0.3"/>
  <cols>
    <col min="1" max="1" width="26.7109375" style="537" customWidth="1"/>
    <col min="2" max="2" width="0.5703125" style="540" customWidth="1"/>
    <col min="3" max="3" width="1" style="410" customWidth="1"/>
    <col min="4" max="4" width="1.5703125" style="393" customWidth="1"/>
    <col min="5" max="5" width="24.7109375" style="393" customWidth="1"/>
    <col min="6" max="6" width="14.7109375" style="393" customWidth="1"/>
    <col min="7" max="7" width="19.85546875" style="393" customWidth="1"/>
    <col min="8" max="8" width="8.28515625" style="393" customWidth="1"/>
    <col min="9" max="9" width="14.7109375" style="393" customWidth="1"/>
    <col min="10" max="10" width="8.28515625" style="518" customWidth="1"/>
    <col min="11" max="11" width="17.28515625" style="393" customWidth="1"/>
    <col min="12" max="12" width="12.28515625" style="393" customWidth="1"/>
    <col min="13" max="13" width="11.7109375" style="393" customWidth="1"/>
    <col min="14" max="14" width="12" style="393" customWidth="1"/>
    <col min="15" max="15" width="12.7109375" style="393" customWidth="1"/>
    <col min="16" max="16" width="3.5703125" style="393" customWidth="1"/>
    <col min="17" max="17" width="4.140625" style="393" customWidth="1"/>
    <col min="18" max="19" width="11.42578125" style="393" customWidth="1"/>
    <col min="20" max="16384" width="11.42578125" style="393"/>
  </cols>
  <sheetData>
    <row r="1" spans="1:21" ht="36" customHeight="1" x14ac:dyDescent="0.3">
      <c r="C1" s="875" t="s">
        <v>797</v>
      </c>
      <c r="D1" s="876"/>
      <c r="E1" s="876"/>
      <c r="F1" s="876"/>
      <c r="G1" s="876"/>
      <c r="H1" s="876"/>
      <c r="I1" s="876"/>
      <c r="J1" s="876"/>
      <c r="K1" s="876"/>
      <c r="L1" s="876"/>
      <c r="M1" s="876"/>
      <c r="N1" s="876"/>
      <c r="O1" s="876"/>
      <c r="P1" s="876"/>
      <c r="Q1" s="538"/>
    </row>
    <row r="2" spans="1:21" s="414" customFormat="1" ht="36" customHeight="1" x14ac:dyDescent="0.25">
      <c r="A2" s="537"/>
      <c r="B2" s="541"/>
      <c r="C2" s="410"/>
      <c r="D2" s="410"/>
      <c r="E2" s="410"/>
      <c r="F2" s="410"/>
      <c r="G2" s="514"/>
      <c r="J2" s="413"/>
      <c r="K2" s="413"/>
      <c r="L2" s="413"/>
      <c r="M2" s="413"/>
      <c r="N2" s="413"/>
      <c r="O2" s="413"/>
      <c r="P2" s="413"/>
    </row>
    <row r="3" spans="1:21" s="414" customFormat="1" ht="15" customHeight="1" x14ac:dyDescent="0.25">
      <c r="A3" s="420" t="s">
        <v>1248</v>
      </c>
      <c r="B3" s="541"/>
      <c r="C3" s="410"/>
      <c r="E3" s="900" t="s">
        <v>713</v>
      </c>
      <c r="F3" s="900"/>
      <c r="G3" s="900"/>
      <c r="H3" s="900"/>
      <c r="I3" s="900"/>
      <c r="J3" s="900"/>
      <c r="K3" s="900"/>
      <c r="L3" s="900"/>
      <c r="M3" s="900"/>
      <c r="N3" s="900"/>
      <c r="O3" s="900"/>
      <c r="P3" s="900"/>
      <c r="Q3" s="403"/>
      <c r="R3" s="403"/>
      <c r="S3" s="489"/>
      <c r="T3" s="489"/>
      <c r="U3" s="490"/>
    </row>
    <row r="4" spans="1:21" s="414" customFormat="1" ht="15" customHeight="1" x14ac:dyDescent="0.25">
      <c r="A4" s="420" t="s">
        <v>1028</v>
      </c>
      <c r="B4" s="541"/>
      <c r="C4" s="410"/>
      <c r="E4" s="900"/>
      <c r="F4" s="900"/>
      <c r="G4" s="900"/>
      <c r="H4" s="900"/>
      <c r="I4" s="900"/>
      <c r="J4" s="900"/>
      <c r="K4" s="900"/>
      <c r="L4" s="900"/>
      <c r="M4" s="900"/>
      <c r="N4" s="900"/>
      <c r="O4" s="900"/>
      <c r="P4" s="900"/>
      <c r="Q4" s="403"/>
      <c r="R4" s="403"/>
      <c r="S4" s="489"/>
      <c r="T4" s="489"/>
      <c r="U4" s="490"/>
    </row>
    <row r="5" spans="1:21" s="414" customFormat="1" ht="15" customHeight="1" x14ac:dyDescent="0.25">
      <c r="A5" s="420" t="s">
        <v>1029</v>
      </c>
      <c r="B5" s="541"/>
      <c r="C5" s="410"/>
      <c r="E5" s="491"/>
      <c r="F5" s="491"/>
      <c r="G5" s="491"/>
      <c r="H5" s="491"/>
      <c r="I5" s="491"/>
      <c r="J5" s="491"/>
      <c r="K5" s="491"/>
      <c r="L5" s="491"/>
      <c r="M5" s="491"/>
      <c r="N5" s="491"/>
      <c r="O5" s="489"/>
      <c r="P5" s="489"/>
      <c r="Q5" s="489"/>
      <c r="R5" s="489"/>
      <c r="S5" s="489"/>
      <c r="T5" s="489"/>
      <c r="U5" s="490"/>
    </row>
    <row r="6" spans="1:21" s="414" customFormat="1" ht="15" customHeight="1" x14ac:dyDescent="0.25">
      <c r="A6" s="420" t="s">
        <v>1030</v>
      </c>
      <c r="B6" s="541"/>
      <c r="C6" s="410"/>
      <c r="E6" s="904" t="s">
        <v>1345</v>
      </c>
      <c r="F6" s="904"/>
      <c r="G6" s="904"/>
      <c r="H6" s="904"/>
      <c r="I6" s="904"/>
      <c r="J6" s="904"/>
      <c r="K6" s="904"/>
      <c r="L6" s="904"/>
      <c r="M6" s="904"/>
      <c r="N6" s="904"/>
      <c r="O6" s="904"/>
      <c r="P6" s="904"/>
      <c r="Q6" s="491"/>
      <c r="R6" s="491"/>
      <c r="S6" s="489"/>
      <c r="T6" s="489"/>
      <c r="U6" s="490"/>
    </row>
    <row r="7" spans="1:21" s="414" customFormat="1" ht="16.5" customHeight="1" x14ac:dyDescent="0.25">
      <c r="A7" s="418" t="s">
        <v>1031</v>
      </c>
      <c r="B7" s="541"/>
      <c r="C7" s="410"/>
      <c r="E7" s="904"/>
      <c r="F7" s="904"/>
      <c r="G7" s="904"/>
      <c r="H7" s="904"/>
      <c r="I7" s="904"/>
      <c r="J7" s="904"/>
      <c r="K7" s="904"/>
      <c r="L7" s="904"/>
      <c r="M7" s="904"/>
      <c r="N7" s="904"/>
      <c r="O7" s="904"/>
      <c r="P7" s="904"/>
      <c r="Q7" s="489"/>
      <c r="R7" s="489"/>
      <c r="S7" s="489"/>
      <c r="T7" s="489"/>
      <c r="U7" s="490"/>
    </row>
    <row r="8" spans="1:21" s="414" customFormat="1" ht="15" customHeight="1" x14ac:dyDescent="0.25">
      <c r="A8" s="420" t="s">
        <v>1350</v>
      </c>
      <c r="B8" s="541"/>
      <c r="C8" s="410"/>
      <c r="P8" s="489"/>
      <c r="Q8" s="489"/>
      <c r="R8" s="489"/>
      <c r="S8" s="489"/>
      <c r="T8" s="489"/>
      <c r="U8" s="490"/>
    </row>
    <row r="9" spans="1:21" s="414" customFormat="1" ht="15" customHeight="1" x14ac:dyDescent="0.25">
      <c r="A9" s="420" t="s">
        <v>1349</v>
      </c>
      <c r="B9" s="541"/>
      <c r="C9" s="410"/>
      <c r="E9" s="612" t="s">
        <v>710</v>
      </c>
      <c r="F9" s="489"/>
      <c r="G9" s="489"/>
      <c r="H9" s="489"/>
      <c r="I9" s="489"/>
      <c r="J9" s="489"/>
      <c r="K9" s="489"/>
      <c r="L9" s="493"/>
      <c r="M9" s="489"/>
      <c r="N9" s="489"/>
      <c r="O9" s="489"/>
      <c r="P9" s="489"/>
      <c r="Q9" s="489"/>
      <c r="R9" s="489"/>
      <c r="S9" s="489"/>
      <c r="T9" s="489"/>
    </row>
    <row r="10" spans="1:21" s="414" customFormat="1" ht="15" customHeight="1" x14ac:dyDescent="0.25">
      <c r="A10" s="420" t="s">
        <v>1351</v>
      </c>
      <c r="B10" s="541"/>
      <c r="C10" s="410"/>
      <c r="E10" s="613" t="s">
        <v>715</v>
      </c>
      <c r="F10" s="403"/>
      <c r="G10" s="403"/>
      <c r="H10" s="403"/>
      <c r="I10" s="403"/>
      <c r="J10" s="403"/>
      <c r="K10" s="403"/>
      <c r="L10" s="403"/>
      <c r="M10" s="403"/>
      <c r="N10" s="403"/>
      <c r="O10" s="403"/>
      <c r="P10" s="495"/>
      <c r="Q10" s="495"/>
      <c r="R10" s="495"/>
      <c r="S10" s="496"/>
      <c r="T10" s="495"/>
    </row>
    <row r="11" spans="1:21" s="414" customFormat="1" ht="15" customHeight="1" x14ac:dyDescent="0.25">
      <c r="A11" s="420" t="s">
        <v>1352</v>
      </c>
      <c r="B11" s="541"/>
      <c r="C11" s="410"/>
      <c r="E11" s="612" t="s">
        <v>711</v>
      </c>
      <c r="F11" s="403"/>
      <c r="G11" s="403"/>
      <c r="H11" s="403"/>
      <c r="I11" s="403"/>
      <c r="J11" s="403"/>
      <c r="K11" s="403"/>
      <c r="L11" s="403"/>
      <c r="M11" s="403"/>
      <c r="N11" s="403"/>
      <c r="O11" s="403"/>
      <c r="P11" s="495"/>
      <c r="Q11" s="495"/>
      <c r="R11" s="495"/>
      <c r="S11" s="496"/>
      <c r="T11" s="495"/>
    </row>
    <row r="12" spans="1:21" s="414" customFormat="1" ht="15" customHeight="1" x14ac:dyDescent="0.25">
      <c r="A12" s="420" t="s">
        <v>1353</v>
      </c>
      <c r="B12" s="541"/>
      <c r="C12" s="410"/>
      <c r="E12" s="613" t="s">
        <v>712</v>
      </c>
      <c r="F12" s="403"/>
      <c r="G12" s="403"/>
      <c r="H12" s="403"/>
      <c r="I12" s="403"/>
      <c r="J12" s="403"/>
      <c r="K12" s="403"/>
      <c r="L12" s="403"/>
      <c r="M12" s="403"/>
      <c r="N12" s="403"/>
      <c r="O12" s="403"/>
      <c r="P12" s="495"/>
      <c r="Q12" s="495"/>
      <c r="R12" s="495"/>
      <c r="S12" s="496"/>
      <c r="T12" s="495"/>
    </row>
    <row r="13" spans="1:21" s="414" customFormat="1" ht="15" customHeight="1" x14ac:dyDescent="0.25">
      <c r="A13" s="531"/>
      <c r="B13" s="541"/>
      <c r="C13" s="410"/>
      <c r="P13" s="495"/>
      <c r="Q13" s="495"/>
      <c r="R13" s="495"/>
      <c r="S13" s="496"/>
    </row>
    <row r="14" spans="1:21" s="473" customFormat="1" ht="15" customHeight="1" x14ac:dyDescent="0.25">
      <c r="A14" s="537"/>
      <c r="B14" s="540"/>
      <c r="C14" s="410"/>
      <c r="D14" s="625"/>
      <c r="E14" s="625" t="s">
        <v>714</v>
      </c>
      <c r="F14" s="625"/>
      <c r="G14" s="625"/>
      <c r="H14" s="625"/>
      <c r="I14" s="625"/>
      <c r="J14" s="625"/>
      <c r="K14" s="625"/>
      <c r="L14" s="625"/>
      <c r="M14" s="625"/>
      <c r="N14" s="625"/>
      <c r="O14" s="625"/>
      <c r="P14" s="625"/>
      <c r="Q14" s="495"/>
      <c r="R14" s="497"/>
      <c r="S14" s="491"/>
      <c r="T14" s="491"/>
      <c r="U14" s="414"/>
    </row>
    <row r="15" spans="1:21" s="414" customFormat="1" ht="15" customHeight="1" x14ac:dyDescent="0.25">
      <c r="A15" s="531"/>
      <c r="B15" s="541"/>
      <c r="C15" s="410"/>
      <c r="E15" s="492"/>
      <c r="F15" s="403"/>
      <c r="G15" s="403"/>
      <c r="H15" s="403"/>
      <c r="I15" s="403"/>
      <c r="J15" s="403"/>
      <c r="K15" s="403"/>
      <c r="L15" s="403"/>
      <c r="M15" s="403"/>
      <c r="N15" s="403"/>
      <c r="O15" s="403"/>
      <c r="P15" s="495"/>
      <c r="Q15" s="495"/>
      <c r="R15" s="495"/>
      <c r="S15" s="496"/>
      <c r="T15" s="495"/>
    </row>
    <row r="16" spans="1:21" s="414" customFormat="1" ht="15" customHeight="1" x14ac:dyDescent="0.25">
      <c r="A16" s="531"/>
      <c r="B16" s="541"/>
      <c r="C16" s="410"/>
      <c r="E16" s="629" t="s">
        <v>881</v>
      </c>
      <c r="F16" s="403"/>
      <c r="G16" s="403"/>
      <c r="H16" s="403"/>
      <c r="I16" s="403"/>
      <c r="J16" s="403"/>
      <c r="K16" s="403"/>
      <c r="L16" s="403"/>
      <c r="M16" s="403"/>
      <c r="N16" s="403"/>
      <c r="O16" s="403"/>
      <c r="P16" s="495"/>
      <c r="Q16" s="495"/>
      <c r="R16" s="495"/>
      <c r="S16" s="496"/>
      <c r="T16" s="495"/>
    </row>
    <row r="17" spans="1:28" s="414" customFormat="1" ht="15" customHeight="1" x14ac:dyDescent="0.25">
      <c r="A17" s="531"/>
      <c r="B17" s="541"/>
      <c r="C17" s="410"/>
      <c r="E17" s="630" t="s">
        <v>884</v>
      </c>
      <c r="F17" s="403"/>
      <c r="G17" s="403"/>
      <c r="H17" s="403"/>
      <c r="I17" s="403"/>
      <c r="J17" s="403"/>
      <c r="K17" s="403"/>
      <c r="L17" s="403"/>
      <c r="M17" s="403"/>
      <c r="N17" s="403"/>
      <c r="O17" s="403"/>
      <c r="P17" s="495"/>
      <c r="Q17" s="495"/>
      <c r="R17" s="495"/>
      <c r="S17" s="496"/>
      <c r="T17" s="495"/>
    </row>
    <row r="18" spans="1:28" s="414" customFormat="1" ht="15" customHeight="1" x14ac:dyDescent="0.25">
      <c r="A18" s="531"/>
      <c r="B18" s="541"/>
      <c r="C18" s="410"/>
      <c r="E18" s="630" t="s">
        <v>882</v>
      </c>
      <c r="F18" s="403"/>
      <c r="G18" s="403"/>
      <c r="H18" s="403"/>
      <c r="I18" s="403"/>
      <c r="J18" s="403"/>
      <c r="K18" s="403"/>
      <c r="L18" s="403"/>
      <c r="M18" s="403"/>
      <c r="N18" s="403"/>
      <c r="O18" s="403"/>
      <c r="P18" s="495"/>
      <c r="Q18" s="495"/>
      <c r="R18" s="495"/>
      <c r="S18" s="496"/>
      <c r="T18" s="495"/>
    </row>
    <row r="19" spans="1:28" s="473" customFormat="1" ht="15" customHeight="1" x14ac:dyDescent="0.3">
      <c r="A19" s="537"/>
      <c r="B19" s="541"/>
      <c r="C19" s="410"/>
      <c r="E19" s="492"/>
      <c r="F19" s="492"/>
      <c r="G19" s="492"/>
      <c r="H19" s="492"/>
      <c r="I19" s="492"/>
      <c r="J19" s="492"/>
      <c r="P19" s="393"/>
      <c r="Q19" s="414"/>
      <c r="S19" s="414"/>
      <c r="T19" s="414"/>
      <c r="U19" s="414"/>
      <c r="V19" s="414"/>
      <c r="W19" s="414"/>
      <c r="X19" s="414"/>
      <c r="Y19" s="414"/>
      <c r="Z19" s="414"/>
      <c r="AA19" s="414"/>
      <c r="AB19" s="414"/>
    </row>
    <row r="20" spans="1:28" s="473" customFormat="1" ht="15" customHeight="1" x14ac:dyDescent="0.3">
      <c r="A20" s="537"/>
      <c r="B20" s="540"/>
      <c r="C20" s="410"/>
      <c r="E20" s="973" t="s">
        <v>862</v>
      </c>
      <c r="F20" s="971" t="s">
        <v>886</v>
      </c>
      <c r="G20" s="977" t="s">
        <v>90</v>
      </c>
      <c r="H20" s="975" t="s">
        <v>519</v>
      </c>
      <c r="I20" s="983" t="s">
        <v>885</v>
      </c>
      <c r="J20" s="984"/>
      <c r="K20" s="977" t="s">
        <v>143</v>
      </c>
      <c r="L20" s="977" t="s">
        <v>887</v>
      </c>
      <c r="M20" s="979" t="s">
        <v>1017</v>
      </c>
      <c r="N20" s="981" t="s">
        <v>904</v>
      </c>
      <c r="P20" s="393"/>
      <c r="Q20" s="414"/>
      <c r="S20" s="414"/>
      <c r="T20" s="414"/>
      <c r="U20" s="414"/>
      <c r="V20" s="414"/>
      <c r="W20" s="414"/>
      <c r="X20" s="414"/>
      <c r="Y20" s="414"/>
      <c r="Z20" s="414"/>
      <c r="AA20" s="414"/>
      <c r="AB20" s="414"/>
    </row>
    <row r="21" spans="1:28" s="473" customFormat="1" ht="15" customHeight="1" x14ac:dyDescent="0.3">
      <c r="A21" s="537"/>
      <c r="B21" s="540"/>
      <c r="C21" s="410"/>
      <c r="E21" s="974"/>
      <c r="F21" s="972"/>
      <c r="G21" s="978"/>
      <c r="H21" s="976"/>
      <c r="I21" s="631" t="s">
        <v>137</v>
      </c>
      <c r="J21" s="631" t="s">
        <v>519</v>
      </c>
      <c r="K21" s="978"/>
      <c r="L21" s="978"/>
      <c r="M21" s="980"/>
      <c r="N21" s="982"/>
      <c r="P21" s="393"/>
      <c r="Q21" s="414"/>
      <c r="S21" s="414"/>
      <c r="T21" s="414"/>
      <c r="U21" s="414"/>
      <c r="V21" s="414"/>
      <c r="W21" s="414"/>
      <c r="X21" s="414"/>
      <c r="Y21" s="414"/>
      <c r="Z21" s="414"/>
      <c r="AA21" s="414"/>
      <c r="AB21" s="414"/>
    </row>
    <row r="22" spans="1:28" ht="15" customHeight="1" x14ac:dyDescent="0.3">
      <c r="E22" s="632"/>
      <c r="F22" s="626"/>
      <c r="G22" s="633" t="str">
        <f>Datos!E628</f>
        <v/>
      </c>
      <c r="H22" s="634" t="str">
        <f>Datos!F628</f>
        <v/>
      </c>
      <c r="I22" s="637"/>
      <c r="J22" s="638"/>
      <c r="K22" s="9"/>
      <c r="L22" s="2"/>
      <c r="M22" s="2"/>
      <c r="N22" s="292" t="str">
        <f>Datos!I628</f>
        <v/>
      </c>
      <c r="Q22" s="414"/>
      <c r="S22" s="414"/>
      <c r="T22" s="414"/>
      <c r="U22" s="414"/>
      <c r="V22" s="414"/>
      <c r="W22" s="414"/>
      <c r="X22" s="414"/>
      <c r="Y22" s="414"/>
      <c r="Z22" s="414"/>
      <c r="AA22" s="414"/>
      <c r="AB22" s="414"/>
    </row>
    <row r="23" spans="1:28" ht="15" customHeight="1" x14ac:dyDescent="0.3">
      <c r="E23" s="632"/>
      <c r="F23" s="626"/>
      <c r="G23" s="633" t="str">
        <f>Datos!E629</f>
        <v/>
      </c>
      <c r="H23" s="634" t="str">
        <f>Datos!F629</f>
        <v/>
      </c>
      <c r="I23" s="639"/>
      <c r="J23" s="638"/>
      <c r="K23" s="10"/>
      <c r="L23" s="4"/>
      <c r="M23" s="2"/>
      <c r="N23" s="292" t="str">
        <f>Datos!I629</f>
        <v/>
      </c>
      <c r="Q23" s="414"/>
      <c r="S23" s="414"/>
      <c r="T23" s="414"/>
      <c r="U23" s="414"/>
      <c r="V23" s="414"/>
      <c r="W23" s="414"/>
      <c r="X23" s="414"/>
      <c r="Y23" s="414"/>
      <c r="Z23" s="414"/>
      <c r="AA23" s="414"/>
      <c r="AB23" s="414"/>
    </row>
    <row r="24" spans="1:28" ht="15" customHeight="1" x14ac:dyDescent="0.3">
      <c r="E24" s="632"/>
      <c r="F24" s="626"/>
      <c r="G24" s="633" t="str">
        <f>Datos!E630</f>
        <v/>
      </c>
      <c r="H24" s="634" t="str">
        <f>Datos!F630</f>
        <v/>
      </c>
      <c r="I24" s="639"/>
      <c r="J24" s="638"/>
      <c r="K24" s="10"/>
      <c r="L24" s="4"/>
      <c r="M24" s="2"/>
      <c r="N24" s="292" t="str">
        <f>Datos!I630</f>
        <v/>
      </c>
      <c r="Q24" s="414"/>
      <c r="S24" s="414"/>
      <c r="T24" s="414"/>
      <c r="U24" s="414"/>
      <c r="V24" s="414"/>
      <c r="W24" s="414"/>
      <c r="X24" s="414"/>
      <c r="Y24" s="414"/>
      <c r="Z24" s="414"/>
      <c r="AA24" s="414"/>
      <c r="AB24" s="414"/>
    </row>
    <row r="25" spans="1:28" ht="15" customHeight="1" x14ac:dyDescent="0.3">
      <c r="E25" s="632"/>
      <c r="F25" s="626"/>
      <c r="G25" s="633" t="str">
        <f>Datos!E631</f>
        <v/>
      </c>
      <c r="H25" s="634" t="str">
        <f>Datos!F631</f>
        <v/>
      </c>
      <c r="I25" s="639"/>
      <c r="J25" s="638"/>
      <c r="K25" s="10"/>
      <c r="L25" s="4"/>
      <c r="M25" s="2"/>
      <c r="N25" s="292" t="str">
        <f>Datos!I631</f>
        <v/>
      </c>
      <c r="Q25" s="414"/>
      <c r="S25" s="414"/>
      <c r="T25" s="414"/>
      <c r="U25" s="414"/>
      <c r="V25" s="414"/>
      <c r="W25" s="414"/>
      <c r="X25" s="414"/>
      <c r="Y25" s="414"/>
      <c r="Z25" s="414"/>
      <c r="AA25" s="414"/>
      <c r="AB25" s="414"/>
    </row>
    <row r="26" spans="1:28" ht="15" customHeight="1" x14ac:dyDescent="0.3">
      <c r="E26" s="632"/>
      <c r="F26" s="626"/>
      <c r="G26" s="633" t="str">
        <f>Datos!E632</f>
        <v/>
      </c>
      <c r="H26" s="634" t="str">
        <f>Datos!F632</f>
        <v/>
      </c>
      <c r="I26" s="639"/>
      <c r="J26" s="638"/>
      <c r="K26" s="10"/>
      <c r="L26" s="4"/>
      <c r="M26" s="2"/>
      <c r="N26" s="292" t="str">
        <f>Datos!I632</f>
        <v/>
      </c>
      <c r="Q26" s="414"/>
      <c r="S26" s="414"/>
      <c r="T26" s="414"/>
      <c r="U26" s="414"/>
      <c r="V26" s="414"/>
      <c r="W26" s="414"/>
      <c r="X26" s="414"/>
      <c r="Y26" s="414"/>
      <c r="Z26" s="414"/>
      <c r="AA26" s="414"/>
      <c r="AB26" s="414"/>
    </row>
    <row r="27" spans="1:28" ht="15" customHeight="1" x14ac:dyDescent="0.3">
      <c r="E27" s="632"/>
      <c r="F27" s="626"/>
      <c r="G27" s="633" t="str">
        <f>Datos!E633</f>
        <v/>
      </c>
      <c r="H27" s="634" t="str">
        <f>Datos!F633</f>
        <v/>
      </c>
      <c r="I27" s="639"/>
      <c r="J27" s="638"/>
      <c r="K27" s="10"/>
      <c r="L27" s="4"/>
      <c r="M27" s="2"/>
      <c r="N27" s="292" t="str">
        <f>Datos!I633</f>
        <v/>
      </c>
      <c r="Q27" s="414"/>
      <c r="S27" s="414"/>
      <c r="T27" s="414"/>
      <c r="U27" s="414"/>
      <c r="V27" s="414"/>
      <c r="W27" s="414"/>
      <c r="X27" s="414"/>
      <c r="Y27" s="414"/>
      <c r="Z27" s="414"/>
      <c r="AA27" s="414"/>
      <c r="AB27" s="414"/>
    </row>
    <row r="28" spans="1:28" ht="15" customHeight="1" x14ac:dyDescent="0.3">
      <c r="E28" s="632"/>
      <c r="F28" s="626"/>
      <c r="G28" s="633" t="str">
        <f>Datos!E634</f>
        <v/>
      </c>
      <c r="H28" s="634" t="str">
        <f>Datos!F634</f>
        <v/>
      </c>
      <c r="I28" s="639"/>
      <c r="J28" s="638"/>
      <c r="K28" s="10"/>
      <c r="L28" s="4"/>
      <c r="M28" s="2"/>
      <c r="N28" s="292" t="str">
        <f>Datos!I634</f>
        <v/>
      </c>
      <c r="Q28" s="414"/>
      <c r="S28" s="414"/>
      <c r="T28" s="414"/>
      <c r="U28" s="414"/>
      <c r="V28" s="414"/>
      <c r="W28" s="414"/>
      <c r="X28" s="414"/>
      <c r="Y28" s="414"/>
      <c r="Z28" s="414"/>
      <c r="AA28" s="414"/>
      <c r="AB28" s="414"/>
    </row>
    <row r="29" spans="1:28" ht="15" customHeight="1" x14ac:dyDescent="0.3">
      <c r="A29" s="533"/>
      <c r="E29" s="632"/>
      <c r="F29" s="626"/>
      <c r="G29" s="633" t="str">
        <f>Datos!E635</f>
        <v/>
      </c>
      <c r="H29" s="634" t="str">
        <f>Datos!F635</f>
        <v/>
      </c>
      <c r="I29" s="639"/>
      <c r="J29" s="638"/>
      <c r="K29" s="10"/>
      <c r="L29" s="4"/>
      <c r="M29" s="2"/>
      <c r="N29" s="292" t="str">
        <f>Datos!I635</f>
        <v/>
      </c>
      <c r="Q29" s="414"/>
      <c r="S29" s="414"/>
      <c r="T29" s="414"/>
      <c r="U29" s="414"/>
      <c r="V29" s="414"/>
      <c r="W29" s="414"/>
      <c r="X29" s="414"/>
      <c r="Y29" s="414"/>
      <c r="Z29" s="414"/>
      <c r="AA29" s="414"/>
      <c r="AB29" s="414"/>
    </row>
    <row r="30" spans="1:28" ht="15" customHeight="1" x14ac:dyDescent="0.3">
      <c r="A30" s="533"/>
      <c r="E30" s="632"/>
      <c r="F30" s="626"/>
      <c r="G30" s="633" t="str">
        <f>Datos!E636</f>
        <v/>
      </c>
      <c r="H30" s="634" t="str">
        <f>Datos!F636</f>
        <v/>
      </c>
      <c r="I30" s="639"/>
      <c r="J30" s="638"/>
      <c r="K30" s="10"/>
      <c r="L30" s="4"/>
      <c r="M30" s="2"/>
      <c r="N30" s="292" t="str">
        <f>Datos!I636</f>
        <v/>
      </c>
      <c r="Q30" s="414"/>
      <c r="S30" s="414"/>
      <c r="T30" s="414"/>
      <c r="U30" s="414"/>
      <c r="V30" s="414"/>
      <c r="W30" s="414"/>
      <c r="X30" s="414"/>
      <c r="Y30" s="414"/>
      <c r="Z30" s="414"/>
      <c r="AA30" s="414"/>
      <c r="AB30" s="414"/>
    </row>
    <row r="31" spans="1:28" ht="15" customHeight="1" x14ac:dyDescent="0.3">
      <c r="A31" s="533"/>
      <c r="E31" s="632"/>
      <c r="F31" s="626"/>
      <c r="G31" s="633" t="str">
        <f>Datos!E637</f>
        <v/>
      </c>
      <c r="H31" s="634" t="str">
        <f>Datos!F637</f>
        <v/>
      </c>
      <c r="I31" s="639"/>
      <c r="J31" s="638"/>
      <c r="K31" s="10"/>
      <c r="L31" s="4"/>
      <c r="M31" s="2"/>
      <c r="N31" s="292" t="str">
        <f>Datos!I637</f>
        <v/>
      </c>
      <c r="Q31" s="414"/>
      <c r="S31" s="414"/>
      <c r="T31" s="414"/>
      <c r="U31" s="414"/>
      <c r="V31" s="414"/>
      <c r="W31" s="414"/>
      <c r="X31" s="414"/>
      <c r="Y31" s="414"/>
      <c r="Z31" s="414"/>
      <c r="AA31" s="414"/>
      <c r="AB31" s="414"/>
    </row>
    <row r="32" spans="1:28" ht="15" customHeight="1" x14ac:dyDescent="0.3">
      <c r="A32" s="533"/>
      <c r="E32" s="632"/>
      <c r="F32" s="626"/>
      <c r="G32" s="633" t="str">
        <f>Datos!E638</f>
        <v/>
      </c>
      <c r="H32" s="634" t="str">
        <f>Datos!F638</f>
        <v/>
      </c>
      <c r="I32" s="639"/>
      <c r="J32" s="638"/>
      <c r="K32" s="10"/>
      <c r="L32" s="4"/>
      <c r="M32" s="2"/>
      <c r="N32" s="292" t="str">
        <f>Datos!I638</f>
        <v/>
      </c>
      <c r="Q32" s="414"/>
      <c r="S32" s="414"/>
      <c r="T32" s="414"/>
      <c r="U32" s="414"/>
      <c r="V32" s="414"/>
      <c r="W32" s="414"/>
      <c r="X32" s="414"/>
      <c r="Y32" s="414"/>
      <c r="Z32" s="414"/>
      <c r="AA32" s="414"/>
      <c r="AB32" s="414"/>
    </row>
    <row r="33" spans="1:28" ht="15" customHeight="1" x14ac:dyDescent="0.3">
      <c r="A33" s="533"/>
      <c r="E33" s="632"/>
      <c r="F33" s="626"/>
      <c r="G33" s="633" t="str">
        <f>Datos!E639</f>
        <v/>
      </c>
      <c r="H33" s="634" t="str">
        <f>Datos!F639</f>
        <v/>
      </c>
      <c r="I33" s="639"/>
      <c r="J33" s="638"/>
      <c r="K33" s="3"/>
      <c r="L33" s="4"/>
      <c r="M33" s="2"/>
      <c r="N33" s="292" t="str">
        <f>Datos!I639</f>
        <v/>
      </c>
      <c r="Q33" s="414"/>
      <c r="S33" s="414"/>
      <c r="T33" s="414"/>
      <c r="U33" s="414"/>
      <c r="V33" s="414"/>
      <c r="W33" s="414"/>
      <c r="X33" s="414"/>
      <c r="Y33" s="414"/>
      <c r="Z33" s="414"/>
      <c r="AA33" s="414"/>
      <c r="AB33" s="414"/>
    </row>
    <row r="34" spans="1:28" ht="15" customHeight="1" x14ac:dyDescent="0.3">
      <c r="A34" s="533"/>
      <c r="E34" s="632"/>
      <c r="F34" s="626"/>
      <c r="G34" s="633" t="str">
        <f>Datos!E640</f>
        <v/>
      </c>
      <c r="H34" s="634" t="str">
        <f>Datos!F640</f>
        <v/>
      </c>
      <c r="I34" s="639"/>
      <c r="J34" s="638"/>
      <c r="K34" s="3"/>
      <c r="L34" s="4"/>
      <c r="M34" s="2"/>
      <c r="N34" s="292" t="str">
        <f>Datos!I640</f>
        <v/>
      </c>
      <c r="Q34" s="414"/>
      <c r="S34" s="414"/>
      <c r="T34" s="414"/>
      <c r="U34" s="414"/>
      <c r="V34" s="414"/>
      <c r="W34" s="414"/>
      <c r="X34" s="414"/>
      <c r="Y34" s="414"/>
      <c r="Z34" s="414"/>
      <c r="AA34" s="414"/>
      <c r="AB34" s="414"/>
    </row>
    <row r="35" spans="1:28" ht="15" customHeight="1" x14ac:dyDescent="0.3">
      <c r="A35" s="533"/>
      <c r="E35" s="632"/>
      <c r="F35" s="626"/>
      <c r="G35" s="633" t="str">
        <f>Datos!E641</f>
        <v/>
      </c>
      <c r="H35" s="634" t="str">
        <f>Datos!F641</f>
        <v/>
      </c>
      <c r="I35" s="639"/>
      <c r="J35" s="638"/>
      <c r="K35" s="3"/>
      <c r="L35" s="4"/>
      <c r="M35" s="2"/>
      <c r="N35" s="292" t="str">
        <f>Datos!I641</f>
        <v/>
      </c>
      <c r="Q35" s="414"/>
      <c r="S35" s="414"/>
      <c r="T35" s="414"/>
      <c r="U35" s="414"/>
      <c r="V35" s="414"/>
      <c r="W35" s="414"/>
      <c r="X35" s="414"/>
      <c r="Y35" s="414"/>
      <c r="Z35" s="414"/>
      <c r="AA35" s="414"/>
      <c r="AB35" s="414"/>
    </row>
    <row r="36" spans="1:28" ht="15" customHeight="1" x14ac:dyDescent="0.3">
      <c r="A36" s="533"/>
      <c r="E36" s="632"/>
      <c r="F36" s="626"/>
      <c r="G36" s="633" t="str">
        <f>Datos!E642</f>
        <v/>
      </c>
      <c r="H36" s="634" t="str">
        <f>Datos!F642</f>
        <v/>
      </c>
      <c r="I36" s="639"/>
      <c r="J36" s="638"/>
      <c r="K36" s="3"/>
      <c r="L36" s="4"/>
      <c r="M36" s="2"/>
      <c r="N36" s="292" t="str">
        <f>Datos!I642</f>
        <v/>
      </c>
      <c r="Q36" s="414"/>
      <c r="S36" s="414"/>
      <c r="T36" s="414"/>
      <c r="U36" s="414"/>
      <c r="V36" s="414"/>
      <c r="W36" s="414"/>
      <c r="X36" s="414"/>
      <c r="Y36" s="414"/>
      <c r="Z36" s="414"/>
      <c r="AA36" s="414"/>
      <c r="AB36" s="414"/>
    </row>
    <row r="37" spans="1:28" ht="15" customHeight="1" x14ac:dyDescent="0.3">
      <c r="A37" s="533"/>
      <c r="E37" s="632"/>
      <c r="F37" s="626"/>
      <c r="G37" s="633" t="str">
        <f>Datos!E643</f>
        <v/>
      </c>
      <c r="H37" s="634" t="str">
        <f>Datos!F643</f>
        <v/>
      </c>
      <c r="I37" s="639"/>
      <c r="J37" s="638"/>
      <c r="K37" s="3"/>
      <c r="L37" s="4"/>
      <c r="M37" s="2"/>
      <c r="N37" s="292" t="str">
        <f>Datos!I643</f>
        <v/>
      </c>
      <c r="Q37" s="414"/>
      <c r="S37" s="414"/>
      <c r="T37" s="414"/>
      <c r="U37" s="414"/>
      <c r="V37" s="414"/>
      <c r="W37" s="414"/>
      <c r="X37" s="414"/>
      <c r="Y37" s="414"/>
      <c r="Z37" s="414"/>
      <c r="AA37" s="414"/>
      <c r="AB37" s="414"/>
    </row>
    <row r="38" spans="1:28" ht="15" customHeight="1" x14ac:dyDescent="0.3">
      <c r="A38" s="533"/>
      <c r="E38" s="632"/>
      <c r="F38" s="626"/>
      <c r="G38" s="633" t="str">
        <f>Datos!E644</f>
        <v/>
      </c>
      <c r="H38" s="634" t="str">
        <f>Datos!F644</f>
        <v/>
      </c>
      <c r="I38" s="639"/>
      <c r="J38" s="638"/>
      <c r="K38" s="3"/>
      <c r="L38" s="4"/>
      <c r="M38" s="2"/>
      <c r="N38" s="292" t="str">
        <f>Datos!I644</f>
        <v/>
      </c>
      <c r="Q38" s="414"/>
      <c r="S38" s="414"/>
      <c r="T38" s="414"/>
      <c r="U38" s="414"/>
      <c r="V38" s="414"/>
      <c r="W38" s="414"/>
      <c r="X38" s="414"/>
      <c r="Y38" s="414"/>
      <c r="Z38" s="414"/>
      <c r="AA38" s="414"/>
      <c r="AB38" s="414"/>
    </row>
    <row r="39" spans="1:28" ht="15" customHeight="1" x14ac:dyDescent="0.3">
      <c r="A39" s="533"/>
      <c r="E39" s="632"/>
      <c r="F39" s="626"/>
      <c r="G39" s="633" t="str">
        <f>Datos!E645</f>
        <v/>
      </c>
      <c r="H39" s="634" t="str">
        <f>Datos!F645</f>
        <v/>
      </c>
      <c r="I39" s="639"/>
      <c r="J39" s="638"/>
      <c r="K39" s="3"/>
      <c r="L39" s="4"/>
      <c r="M39" s="2"/>
      <c r="N39" s="292" t="str">
        <f>Datos!I645</f>
        <v/>
      </c>
      <c r="Q39" s="414"/>
      <c r="S39" s="414"/>
      <c r="T39" s="414"/>
      <c r="U39" s="414"/>
      <c r="V39" s="414"/>
      <c r="W39" s="414"/>
      <c r="X39" s="414"/>
      <c r="Y39" s="414"/>
      <c r="Z39" s="414"/>
      <c r="AA39" s="414"/>
      <c r="AB39" s="414"/>
    </row>
    <row r="40" spans="1:28" ht="15" customHeight="1" x14ac:dyDescent="0.3">
      <c r="A40" s="533"/>
      <c r="E40" s="632"/>
      <c r="F40" s="626"/>
      <c r="G40" s="633" t="str">
        <f>Datos!E646</f>
        <v/>
      </c>
      <c r="H40" s="634" t="str">
        <f>Datos!F646</f>
        <v/>
      </c>
      <c r="I40" s="639"/>
      <c r="J40" s="638"/>
      <c r="K40" s="3"/>
      <c r="L40" s="4"/>
      <c r="M40" s="2"/>
      <c r="N40" s="292" t="str">
        <f>Datos!I646</f>
        <v/>
      </c>
      <c r="Q40" s="414"/>
      <c r="S40" s="414"/>
      <c r="T40" s="414"/>
      <c r="U40" s="414"/>
      <c r="V40" s="414"/>
      <c r="W40" s="414"/>
      <c r="X40" s="414"/>
      <c r="Y40" s="414"/>
      <c r="Z40" s="414"/>
      <c r="AA40" s="414"/>
      <c r="AB40" s="414"/>
    </row>
    <row r="41" spans="1:28" ht="15" customHeight="1" x14ac:dyDescent="0.3">
      <c r="A41" s="533"/>
      <c r="E41" s="632"/>
      <c r="F41" s="626"/>
      <c r="G41" s="633" t="str">
        <f>Datos!E647</f>
        <v/>
      </c>
      <c r="H41" s="634" t="str">
        <f>Datos!F647</f>
        <v/>
      </c>
      <c r="I41" s="639"/>
      <c r="J41" s="638"/>
      <c r="K41" s="3"/>
      <c r="L41" s="4"/>
      <c r="M41" s="2"/>
      <c r="N41" s="292" t="str">
        <f>Datos!I647</f>
        <v/>
      </c>
      <c r="Q41" s="414"/>
      <c r="S41" s="414"/>
      <c r="T41" s="414"/>
      <c r="U41" s="414"/>
      <c r="V41" s="414"/>
      <c r="W41" s="414"/>
      <c r="X41" s="414"/>
      <c r="Y41" s="414"/>
      <c r="Z41" s="414"/>
      <c r="AA41" s="414"/>
      <c r="AB41" s="414"/>
    </row>
    <row r="42" spans="1:28" ht="15" customHeight="1" x14ac:dyDescent="0.3">
      <c r="A42" s="533"/>
      <c r="E42" s="632"/>
      <c r="F42" s="626"/>
      <c r="G42" s="633" t="str">
        <f>Datos!E648</f>
        <v/>
      </c>
      <c r="H42" s="634" t="str">
        <f>Datos!F648</f>
        <v/>
      </c>
      <c r="I42" s="639"/>
      <c r="J42" s="638"/>
      <c r="K42" s="3"/>
      <c r="L42" s="4"/>
      <c r="M42" s="2"/>
      <c r="N42" s="292" t="str">
        <f>Datos!I648</f>
        <v/>
      </c>
      <c r="Q42" s="414"/>
      <c r="S42" s="414"/>
      <c r="T42" s="414"/>
      <c r="U42" s="414"/>
      <c r="V42" s="414"/>
      <c r="W42" s="414"/>
      <c r="X42" s="414"/>
      <c r="Y42" s="414"/>
      <c r="Z42" s="414"/>
      <c r="AA42" s="414"/>
      <c r="AB42" s="414"/>
    </row>
    <row r="43" spans="1:28" ht="15" customHeight="1" x14ac:dyDescent="0.3">
      <c r="A43" s="533"/>
      <c r="E43" s="632"/>
      <c r="F43" s="626"/>
      <c r="G43" s="633" t="str">
        <f>Datos!E649</f>
        <v/>
      </c>
      <c r="H43" s="634" t="str">
        <f>Datos!F649</f>
        <v/>
      </c>
      <c r="I43" s="639"/>
      <c r="J43" s="638"/>
      <c r="K43" s="3"/>
      <c r="L43" s="4"/>
      <c r="M43" s="2"/>
      <c r="N43" s="292" t="str">
        <f>Datos!I649</f>
        <v/>
      </c>
      <c r="Q43" s="414"/>
      <c r="S43" s="414"/>
      <c r="T43" s="414"/>
      <c r="U43" s="414"/>
      <c r="V43" s="414"/>
      <c r="W43" s="414"/>
      <c r="X43" s="414"/>
      <c r="Y43" s="414"/>
      <c r="Z43" s="414"/>
      <c r="AA43" s="414"/>
      <c r="AB43" s="414"/>
    </row>
    <row r="44" spans="1:28" ht="15" customHeight="1" x14ac:dyDescent="0.3">
      <c r="A44" s="533"/>
      <c r="J44" s="393"/>
      <c r="N44" s="515">
        <f>SUM(N22:N43)</f>
        <v>0</v>
      </c>
      <c r="Q44" s="414"/>
      <c r="S44" s="414"/>
      <c r="T44" s="414"/>
      <c r="U44" s="414"/>
      <c r="V44" s="414"/>
      <c r="W44" s="414"/>
      <c r="X44" s="414"/>
      <c r="Y44" s="414"/>
      <c r="Z44" s="414"/>
      <c r="AA44" s="414"/>
      <c r="AB44" s="414"/>
    </row>
    <row r="45" spans="1:28" ht="15" customHeight="1" x14ac:dyDescent="0.3">
      <c r="A45" s="533"/>
      <c r="E45" s="969" t="s">
        <v>1347</v>
      </c>
      <c r="F45" s="970"/>
      <c r="G45" s="970"/>
      <c r="H45" s="970"/>
      <c r="I45" s="970"/>
      <c r="J45" s="970"/>
      <c r="K45" s="970"/>
      <c r="L45" s="970"/>
      <c r="M45" s="970"/>
      <c r="N45" s="970"/>
      <c r="O45" s="970"/>
      <c r="Q45" s="414"/>
      <c r="S45" s="414"/>
      <c r="T45" s="414"/>
      <c r="U45" s="414"/>
      <c r="V45" s="414"/>
      <c r="W45" s="414"/>
      <c r="X45" s="414"/>
      <c r="Y45" s="414"/>
      <c r="Z45" s="414"/>
      <c r="AA45" s="414"/>
      <c r="AB45" s="414"/>
    </row>
    <row r="46" spans="1:28" ht="17.25" customHeight="1" x14ac:dyDescent="0.3">
      <c r="E46" s="970"/>
      <c r="F46" s="970"/>
      <c r="G46" s="970"/>
      <c r="H46" s="970"/>
      <c r="I46" s="970"/>
      <c r="J46" s="970"/>
      <c r="K46" s="970"/>
      <c r="L46" s="970"/>
      <c r="M46" s="970"/>
      <c r="N46" s="970"/>
      <c r="O46" s="970"/>
      <c r="Q46" s="414"/>
    </row>
    <row r="47" spans="1:28" ht="15" customHeight="1" x14ac:dyDescent="0.3">
      <c r="E47" s="475" t="s">
        <v>1346</v>
      </c>
      <c r="F47" s="473"/>
      <c r="G47" s="487"/>
      <c r="H47" s="487"/>
      <c r="I47" s="458"/>
      <c r="J47" s="458"/>
      <c r="K47" s="458"/>
      <c r="L47" s="458"/>
      <c r="M47" s="473"/>
      <c r="N47" s="473"/>
      <c r="O47" s="458"/>
      <c r="P47" s="506"/>
      <c r="Q47" s="414"/>
    </row>
    <row r="48" spans="1:28" ht="15" customHeight="1" x14ac:dyDescent="0.3">
      <c r="E48" s="516"/>
      <c r="F48" s="516"/>
      <c r="G48" s="516"/>
      <c r="H48" s="516"/>
      <c r="I48" s="516"/>
      <c r="J48" s="516"/>
      <c r="K48" s="516"/>
      <c r="L48" s="516"/>
      <c r="M48" s="516"/>
      <c r="N48" s="516"/>
      <c r="O48" s="516"/>
      <c r="Q48" s="414"/>
    </row>
    <row r="49" spans="1:28" s="473" customFormat="1" ht="15" customHeight="1" x14ac:dyDescent="0.25">
      <c r="A49" s="537"/>
      <c r="B49" s="540"/>
      <c r="C49" s="410"/>
      <c r="D49" s="625"/>
      <c r="E49" s="625" t="s">
        <v>716</v>
      </c>
      <c r="F49" s="625"/>
      <c r="G49" s="625"/>
      <c r="H49" s="625"/>
      <c r="I49" s="625"/>
      <c r="J49" s="625"/>
      <c r="K49" s="625"/>
      <c r="L49" s="625"/>
      <c r="M49" s="625"/>
      <c r="N49" s="625"/>
      <c r="O49" s="625"/>
      <c r="P49" s="625"/>
      <c r="Q49" s="414"/>
      <c r="R49" s="497"/>
      <c r="S49" s="491"/>
      <c r="T49" s="491"/>
      <c r="U49" s="414"/>
    </row>
    <row r="50" spans="1:28" s="414" customFormat="1" ht="15" customHeight="1" x14ac:dyDescent="0.25">
      <c r="A50" s="531"/>
      <c r="B50" s="541"/>
      <c r="C50" s="410"/>
      <c r="E50" s="492"/>
      <c r="F50" s="403"/>
      <c r="G50" s="403"/>
      <c r="H50" s="403"/>
      <c r="I50" s="403"/>
      <c r="J50" s="403"/>
      <c r="K50" s="403"/>
      <c r="L50" s="403"/>
      <c r="M50" s="403"/>
      <c r="N50" s="403"/>
      <c r="O50" s="403"/>
      <c r="P50" s="495"/>
      <c r="R50" s="495"/>
      <c r="S50" s="496"/>
      <c r="T50" s="495"/>
    </row>
    <row r="51" spans="1:28" s="414" customFormat="1" ht="15" customHeight="1" x14ac:dyDescent="0.25">
      <c r="A51" s="531"/>
      <c r="B51" s="541"/>
      <c r="C51" s="410"/>
      <c r="E51" s="629" t="s">
        <v>712</v>
      </c>
      <c r="F51" s="635"/>
      <c r="G51" s="635"/>
      <c r="H51" s="635"/>
      <c r="I51" s="635"/>
      <c r="J51" s="635"/>
      <c r="K51" s="635"/>
      <c r="L51" s="635"/>
      <c r="M51" s="635"/>
      <c r="N51" s="635"/>
      <c r="O51" s="635"/>
      <c r="P51" s="495"/>
      <c r="R51" s="495"/>
      <c r="S51" s="496"/>
      <c r="T51" s="495"/>
    </row>
    <row r="52" spans="1:28" s="414" customFormat="1" ht="15" customHeight="1" x14ac:dyDescent="0.25">
      <c r="A52" s="531"/>
      <c r="B52" s="541"/>
      <c r="C52" s="410"/>
      <c r="E52" s="611"/>
      <c r="F52" s="635"/>
      <c r="G52" s="635"/>
      <c r="H52" s="635"/>
      <c r="I52" s="635"/>
      <c r="J52" s="635"/>
      <c r="K52" s="635"/>
      <c r="L52" s="635"/>
      <c r="M52" s="635"/>
      <c r="N52" s="635"/>
      <c r="O52" s="635"/>
      <c r="P52" s="495"/>
      <c r="R52" s="495"/>
      <c r="S52" s="496"/>
      <c r="T52" s="495"/>
    </row>
    <row r="53" spans="1:28" s="414" customFormat="1" ht="15" customHeight="1" x14ac:dyDescent="0.25">
      <c r="A53" s="531"/>
      <c r="B53" s="541"/>
      <c r="C53" s="410"/>
      <c r="E53" s="900" t="s">
        <v>1211</v>
      </c>
      <c r="F53" s="900"/>
      <c r="G53" s="900"/>
      <c r="H53" s="900"/>
      <c r="I53" s="900"/>
      <c r="J53" s="900"/>
      <c r="K53" s="900"/>
      <c r="L53" s="900"/>
      <c r="M53" s="900"/>
      <c r="N53" s="900"/>
      <c r="O53" s="900"/>
      <c r="P53" s="495"/>
      <c r="R53" s="495"/>
      <c r="S53" s="496"/>
      <c r="T53" s="495"/>
    </row>
    <row r="54" spans="1:28" s="414" customFormat="1" ht="19.5" customHeight="1" x14ac:dyDescent="0.25">
      <c r="A54" s="531"/>
      <c r="B54" s="541"/>
      <c r="C54" s="410"/>
      <c r="E54" s="900"/>
      <c r="F54" s="900"/>
      <c r="G54" s="900"/>
      <c r="H54" s="900"/>
      <c r="I54" s="900"/>
      <c r="J54" s="900"/>
      <c r="K54" s="900"/>
      <c r="L54" s="900"/>
      <c r="M54" s="900"/>
      <c r="N54" s="900"/>
      <c r="O54" s="900"/>
      <c r="P54" s="495"/>
      <c r="R54" s="495"/>
      <c r="S54" s="496"/>
      <c r="T54" s="495"/>
    </row>
    <row r="55" spans="1:28" s="414" customFormat="1" ht="15" customHeight="1" x14ac:dyDescent="0.25">
      <c r="A55" s="531"/>
      <c r="B55" s="541"/>
      <c r="C55" s="410"/>
      <c r="E55" s="900"/>
      <c r="F55" s="900"/>
      <c r="G55" s="900"/>
      <c r="H55" s="900"/>
      <c r="I55" s="900"/>
      <c r="J55" s="900"/>
      <c r="K55" s="900"/>
      <c r="L55" s="900"/>
      <c r="M55" s="900"/>
      <c r="N55" s="900"/>
      <c r="O55" s="900"/>
      <c r="P55" s="495"/>
      <c r="R55" s="495"/>
      <c r="S55" s="496"/>
      <c r="T55" s="495"/>
    </row>
    <row r="56" spans="1:28" s="473" customFormat="1" ht="15" customHeight="1" x14ac:dyDescent="0.3">
      <c r="A56" s="537"/>
      <c r="B56" s="541"/>
      <c r="C56" s="410"/>
      <c r="F56" s="492"/>
      <c r="G56" s="492"/>
      <c r="H56" s="492"/>
      <c r="I56" s="492"/>
      <c r="J56" s="492"/>
      <c r="P56" s="393"/>
      <c r="Q56" s="414"/>
      <c r="S56" s="414"/>
      <c r="T56" s="414"/>
      <c r="U56" s="414"/>
      <c r="V56" s="414"/>
      <c r="W56" s="414"/>
      <c r="X56" s="414"/>
      <c r="Y56" s="414"/>
      <c r="Z56" s="414"/>
      <c r="AA56" s="414"/>
      <c r="AB56" s="414"/>
    </row>
    <row r="57" spans="1:28" s="473" customFormat="1" ht="15" customHeight="1" x14ac:dyDescent="0.3">
      <c r="A57" s="537"/>
      <c r="B57" s="540"/>
      <c r="C57" s="410"/>
      <c r="E57" s="973" t="s">
        <v>862</v>
      </c>
      <c r="F57" s="971" t="s">
        <v>138</v>
      </c>
      <c r="G57" s="971" t="s">
        <v>808</v>
      </c>
      <c r="H57" s="985" t="s">
        <v>519</v>
      </c>
      <c r="I57" s="983" t="s">
        <v>885</v>
      </c>
      <c r="J57" s="984"/>
      <c r="K57" s="977" t="s">
        <v>143</v>
      </c>
      <c r="L57" s="979" t="s">
        <v>1016</v>
      </c>
      <c r="M57" s="981" t="s">
        <v>903</v>
      </c>
      <c r="P57" s="393"/>
      <c r="Q57" s="414"/>
      <c r="S57" s="414"/>
      <c r="T57" s="414"/>
      <c r="U57" s="414"/>
      <c r="V57" s="414"/>
      <c r="W57" s="414"/>
      <c r="X57" s="414"/>
      <c r="Y57" s="414"/>
      <c r="Z57" s="414"/>
      <c r="AA57" s="414"/>
      <c r="AB57" s="414"/>
    </row>
    <row r="58" spans="1:28" s="473" customFormat="1" ht="15" customHeight="1" x14ac:dyDescent="0.3">
      <c r="A58" s="537"/>
      <c r="B58" s="540"/>
      <c r="C58" s="410"/>
      <c r="E58" s="974"/>
      <c r="F58" s="972"/>
      <c r="G58" s="972"/>
      <c r="H58" s="972"/>
      <c r="I58" s="631" t="s">
        <v>137</v>
      </c>
      <c r="J58" s="631" t="s">
        <v>519</v>
      </c>
      <c r="K58" s="978"/>
      <c r="L58" s="980"/>
      <c r="M58" s="982"/>
      <c r="P58" s="393"/>
      <c r="Q58" s="414"/>
      <c r="S58" s="414"/>
      <c r="T58" s="414"/>
      <c r="U58" s="414"/>
      <c r="V58" s="414"/>
      <c r="W58" s="414"/>
      <c r="X58" s="414"/>
      <c r="Y58" s="414"/>
      <c r="Z58" s="414"/>
      <c r="AA58" s="414"/>
      <c r="AB58" s="414"/>
    </row>
    <row r="59" spans="1:28" ht="15" customHeight="1" x14ac:dyDescent="0.3">
      <c r="E59" s="632"/>
      <c r="F59" s="626"/>
      <c r="G59" s="633" t="str">
        <f>Datos!E678</f>
        <v/>
      </c>
      <c r="H59" s="634" t="str">
        <f>Datos!F678</f>
        <v/>
      </c>
      <c r="I59" s="1"/>
      <c r="J59" s="7"/>
      <c r="K59" s="9"/>
      <c r="L59" s="2"/>
      <c r="M59" s="292" t="str">
        <f>Datos!I678</f>
        <v/>
      </c>
      <c r="N59" s="473"/>
      <c r="Q59" s="414"/>
      <c r="S59" s="414"/>
      <c r="T59" s="414"/>
      <c r="U59" s="414"/>
      <c r="V59" s="414"/>
      <c r="W59" s="414"/>
      <c r="X59" s="414"/>
      <c r="Y59" s="414"/>
      <c r="Z59" s="414"/>
      <c r="AA59" s="414"/>
      <c r="AB59" s="414"/>
    </row>
    <row r="60" spans="1:28" ht="15" customHeight="1" x14ac:dyDescent="0.3">
      <c r="E60" s="632"/>
      <c r="F60" s="626"/>
      <c r="G60" s="633" t="str">
        <f>Datos!E679</f>
        <v/>
      </c>
      <c r="H60" s="634" t="str">
        <f>Datos!F679</f>
        <v/>
      </c>
      <c r="I60" s="3"/>
      <c r="J60" s="7"/>
      <c r="K60" s="10"/>
      <c r="L60" s="2"/>
      <c r="M60" s="292" t="str">
        <f>Datos!I679</f>
        <v/>
      </c>
      <c r="N60" s="473"/>
      <c r="Q60" s="414"/>
      <c r="S60" s="414"/>
      <c r="T60" s="414"/>
      <c r="U60" s="414"/>
      <c r="V60" s="414"/>
      <c r="W60" s="414"/>
      <c r="X60" s="414"/>
      <c r="Y60" s="414"/>
      <c r="Z60" s="414"/>
      <c r="AA60" s="414"/>
      <c r="AB60" s="414"/>
    </row>
    <row r="61" spans="1:28" ht="15" customHeight="1" x14ac:dyDescent="0.3">
      <c r="E61" s="632"/>
      <c r="F61" s="626"/>
      <c r="G61" s="633" t="str">
        <f>Datos!E680</f>
        <v/>
      </c>
      <c r="H61" s="634" t="str">
        <f>Datos!F680</f>
        <v/>
      </c>
      <c r="I61" s="3"/>
      <c r="J61" s="7"/>
      <c r="K61" s="10"/>
      <c r="L61" s="2"/>
      <c r="M61" s="292" t="str">
        <f>Datos!I680</f>
        <v/>
      </c>
      <c r="N61" s="473"/>
      <c r="Q61" s="414"/>
      <c r="S61" s="414"/>
      <c r="T61" s="414"/>
      <c r="U61" s="414"/>
      <c r="V61" s="414"/>
      <c r="W61" s="414"/>
      <c r="X61" s="414"/>
      <c r="Y61" s="414"/>
      <c r="Z61" s="414"/>
      <c r="AA61" s="414"/>
      <c r="AB61" s="414"/>
    </row>
    <row r="62" spans="1:28" ht="15" customHeight="1" x14ac:dyDescent="0.3">
      <c r="E62" s="632"/>
      <c r="F62" s="626"/>
      <c r="G62" s="633" t="str">
        <f>Datos!E681</f>
        <v/>
      </c>
      <c r="H62" s="634" t="str">
        <f>Datos!F681</f>
        <v/>
      </c>
      <c r="I62" s="3"/>
      <c r="J62" s="7"/>
      <c r="K62" s="10"/>
      <c r="L62" s="2"/>
      <c r="M62" s="292" t="str">
        <f>Datos!I681</f>
        <v/>
      </c>
      <c r="N62" s="517"/>
      <c r="Q62" s="414"/>
      <c r="S62" s="414"/>
      <c r="T62" s="414"/>
      <c r="U62" s="414"/>
      <c r="V62" s="414"/>
      <c r="W62" s="414"/>
      <c r="X62" s="414"/>
      <c r="Y62" s="414"/>
      <c r="Z62" s="414"/>
      <c r="AA62" s="414"/>
      <c r="AB62" s="414"/>
    </row>
    <row r="63" spans="1:28" ht="15" customHeight="1" x14ac:dyDescent="0.3">
      <c r="E63" s="632"/>
      <c r="F63" s="626"/>
      <c r="G63" s="633" t="str">
        <f>Datos!E682</f>
        <v/>
      </c>
      <c r="H63" s="634" t="str">
        <f>Datos!F682</f>
        <v/>
      </c>
      <c r="I63" s="3"/>
      <c r="J63" s="7"/>
      <c r="K63" s="10"/>
      <c r="L63" s="2"/>
      <c r="M63" s="292" t="str">
        <f>Datos!I682</f>
        <v/>
      </c>
      <c r="N63" s="517"/>
      <c r="Q63" s="414"/>
      <c r="S63" s="414"/>
      <c r="T63" s="414"/>
      <c r="U63" s="414"/>
      <c r="V63" s="414"/>
      <c r="W63" s="414"/>
      <c r="X63" s="414"/>
      <c r="Y63" s="414"/>
      <c r="Z63" s="414"/>
      <c r="AA63" s="414"/>
      <c r="AB63" s="414"/>
    </row>
    <row r="64" spans="1:28" ht="15" customHeight="1" x14ac:dyDescent="0.3">
      <c r="E64" s="632"/>
      <c r="F64" s="626"/>
      <c r="G64" s="633" t="str">
        <f>Datos!E683</f>
        <v/>
      </c>
      <c r="H64" s="634" t="str">
        <f>Datos!F683</f>
        <v/>
      </c>
      <c r="I64" s="3"/>
      <c r="J64" s="7"/>
      <c r="K64" s="10"/>
      <c r="L64" s="2"/>
      <c r="M64" s="292" t="str">
        <f>Datos!I683</f>
        <v/>
      </c>
      <c r="N64" s="517"/>
      <c r="Q64" s="414"/>
      <c r="S64" s="414"/>
      <c r="T64" s="414"/>
      <c r="U64" s="414"/>
      <c r="V64" s="414"/>
      <c r="W64" s="414"/>
      <c r="X64" s="414"/>
      <c r="Y64" s="414"/>
      <c r="Z64" s="414"/>
      <c r="AA64" s="414"/>
      <c r="AB64" s="414"/>
    </row>
    <row r="65" spans="1:28" ht="15" customHeight="1" x14ac:dyDescent="0.3">
      <c r="E65" s="632"/>
      <c r="F65" s="626"/>
      <c r="G65" s="633" t="str">
        <f>Datos!E684</f>
        <v/>
      </c>
      <c r="H65" s="634" t="str">
        <f>Datos!F684</f>
        <v/>
      </c>
      <c r="I65" s="3"/>
      <c r="J65" s="7"/>
      <c r="K65" s="10"/>
      <c r="L65" s="2"/>
      <c r="M65" s="292" t="str">
        <f>Datos!I684</f>
        <v/>
      </c>
      <c r="N65" s="517"/>
      <c r="Q65" s="414"/>
      <c r="S65" s="414"/>
      <c r="T65" s="414"/>
      <c r="U65" s="414"/>
      <c r="V65" s="414"/>
      <c r="W65" s="414"/>
      <c r="X65" s="414"/>
      <c r="Y65" s="414"/>
      <c r="Z65" s="414"/>
      <c r="AA65" s="414"/>
      <c r="AB65" s="414"/>
    </row>
    <row r="66" spans="1:28" ht="15" customHeight="1" x14ac:dyDescent="0.3">
      <c r="A66" s="533"/>
      <c r="E66" s="632"/>
      <c r="F66" s="626"/>
      <c r="G66" s="633" t="str">
        <f>Datos!E685</f>
        <v/>
      </c>
      <c r="H66" s="634" t="str">
        <f>Datos!F685</f>
        <v/>
      </c>
      <c r="I66" s="3"/>
      <c r="J66" s="7"/>
      <c r="K66" s="10"/>
      <c r="L66" s="2"/>
      <c r="M66" s="292" t="str">
        <f>Datos!I685</f>
        <v/>
      </c>
      <c r="N66" s="517"/>
      <c r="Q66" s="414"/>
      <c r="S66" s="414"/>
      <c r="T66" s="414"/>
      <c r="U66" s="414"/>
      <c r="V66" s="414"/>
      <c r="W66" s="414"/>
      <c r="X66" s="414"/>
      <c r="Y66" s="414"/>
      <c r="Z66" s="414"/>
      <c r="AA66" s="414"/>
      <c r="AB66" s="414"/>
    </row>
    <row r="67" spans="1:28" ht="15" customHeight="1" x14ac:dyDescent="0.3">
      <c r="G67" s="478"/>
      <c r="H67" s="478"/>
      <c r="I67" s="478"/>
      <c r="J67" s="478"/>
      <c r="M67" s="515">
        <f>SUM(M59:M66)</f>
        <v>0</v>
      </c>
    </row>
    <row r="68" spans="1:28" ht="15" customHeight="1" x14ac:dyDescent="0.3">
      <c r="E68" s="969" t="s">
        <v>1347</v>
      </c>
      <c r="F68" s="970"/>
      <c r="G68" s="970"/>
      <c r="H68" s="970"/>
      <c r="I68" s="970"/>
      <c r="J68" s="970"/>
      <c r="K68" s="970"/>
      <c r="L68" s="970"/>
      <c r="M68" s="970"/>
      <c r="N68" s="970"/>
      <c r="O68" s="970"/>
    </row>
    <row r="69" spans="1:28" ht="15" customHeight="1" x14ac:dyDescent="0.3">
      <c r="E69" s="969"/>
      <c r="F69" s="970"/>
      <c r="G69" s="970"/>
      <c r="H69" s="970"/>
      <c r="I69" s="970"/>
      <c r="J69" s="970"/>
      <c r="K69" s="970"/>
      <c r="L69" s="970"/>
      <c r="M69" s="970"/>
      <c r="N69" s="970"/>
      <c r="O69" s="970"/>
    </row>
    <row r="70" spans="1:28" ht="18.75" customHeight="1" x14ac:dyDescent="0.3">
      <c r="E70" s="636" t="s">
        <v>1348</v>
      </c>
      <c r="F70" s="473"/>
      <c r="G70" s="487"/>
      <c r="H70" s="487"/>
      <c r="I70" s="458"/>
      <c r="J70" s="458"/>
      <c r="K70" s="458"/>
      <c r="L70" s="458"/>
      <c r="M70" s="473"/>
      <c r="N70" s="473"/>
      <c r="O70" s="458"/>
      <c r="P70" s="506"/>
    </row>
    <row r="71" spans="1:28" ht="15" customHeight="1" x14ac:dyDescent="0.3">
      <c r="G71" s="478"/>
      <c r="H71" s="478"/>
    </row>
    <row r="72" spans="1:28" ht="15" customHeight="1" x14ac:dyDescent="0.3">
      <c r="G72" s="478"/>
      <c r="H72" s="478"/>
    </row>
    <row r="73" spans="1:28" ht="15" customHeight="1" x14ac:dyDescent="0.3">
      <c r="G73" s="478"/>
      <c r="H73" s="478"/>
    </row>
    <row r="74" spans="1:28" ht="15" customHeight="1" x14ac:dyDescent="0.3">
      <c r="G74" s="478"/>
      <c r="H74" s="478"/>
    </row>
    <row r="75" spans="1:28" ht="15" customHeight="1" x14ac:dyDescent="0.3"/>
    <row r="76" spans="1:28" ht="15" customHeight="1" x14ac:dyDescent="0.3"/>
    <row r="77" spans="1:28" ht="15" customHeight="1" x14ac:dyDescent="0.3"/>
    <row r="78" spans="1:28" ht="15" customHeight="1" x14ac:dyDescent="0.3"/>
    <row r="79" spans="1:28" ht="15" customHeight="1" x14ac:dyDescent="0.3"/>
    <row r="80" spans="1:28"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7" hidden="1" x14ac:dyDescent="0.3"/>
    <row r="98" hidden="1" x14ac:dyDescent="0.3"/>
  </sheetData>
  <sheetProtection algorithmName="SHA-512" hashValue="NTXZSx4awZQl4qBU1tXkZ5DlfG9yrUseDa4Ho6xlxeHJw5JPj7/BZe0Bk6qNC7uqcQJvQhTo4tSef8/9gv0RfA==" saltValue="eTj8ctPyx6G3JjsZKp2FbA==" spinCount="100000" sheet="1" objects="1" scenarios="1"/>
  <protectedRanges>
    <protectedRange sqref="E59:F66 I59:L66" name="Rango2"/>
    <protectedRange sqref="E22:F43 I22:M43" name="Rango1"/>
  </protectedRanges>
  <dataConsolidate/>
  <mergeCells count="23">
    <mergeCell ref="L57:L58"/>
    <mergeCell ref="M57:M58"/>
    <mergeCell ref="F57:F58"/>
    <mergeCell ref="H57:H58"/>
    <mergeCell ref="I57:J57"/>
    <mergeCell ref="G57:G58"/>
    <mergeCell ref="K57:K58"/>
    <mergeCell ref="E68:O69"/>
    <mergeCell ref="C1:P1"/>
    <mergeCell ref="F20:F21"/>
    <mergeCell ref="E20:E21"/>
    <mergeCell ref="H20:H21"/>
    <mergeCell ref="K20:K21"/>
    <mergeCell ref="L20:L21"/>
    <mergeCell ref="M20:M21"/>
    <mergeCell ref="N20:N21"/>
    <mergeCell ref="G20:G21"/>
    <mergeCell ref="I20:J20"/>
    <mergeCell ref="E45:O46"/>
    <mergeCell ref="E53:O55"/>
    <mergeCell ref="E57:E58"/>
    <mergeCell ref="E3:P4"/>
    <mergeCell ref="E6:P7"/>
  </mergeCells>
  <phoneticPr fontId="3" type="noConversion"/>
  <conditionalFormatting sqref="L33:L43">
    <cfRule type="expression" dxfId="1067" priority="55" stopIfTrue="1">
      <formula>AND(ISTEXT(F33),L33="")</formula>
    </cfRule>
  </conditionalFormatting>
  <conditionalFormatting sqref="G22:H43">
    <cfRule type="expression" dxfId="1066" priority="57" stopIfTrue="1">
      <formula>G22=""</formula>
    </cfRule>
  </conditionalFormatting>
  <conditionalFormatting sqref="M33:M43">
    <cfRule type="expression" dxfId="1065" priority="196" stopIfTrue="1">
      <formula>AND(ISTEXT(F33),M33="")</formula>
    </cfRule>
  </conditionalFormatting>
  <conditionalFormatting sqref="J23:J43">
    <cfRule type="expression" dxfId="1064" priority="31" stopIfTrue="1">
      <formula>AND(I23="Preparado",J23="")</formula>
    </cfRule>
  </conditionalFormatting>
  <conditionalFormatting sqref="N22:N44">
    <cfRule type="expression" dxfId="1063" priority="25" stopIfTrue="1">
      <formula>ISNUMBER(N22)</formula>
    </cfRule>
  </conditionalFormatting>
  <conditionalFormatting sqref="M22:M43">
    <cfRule type="expression" dxfId="1062" priority="21" stopIfTrue="1">
      <formula>AND(OR(E22&lt;&gt;"",ISTEXT(F22)),M22="")</formula>
    </cfRule>
  </conditionalFormatting>
  <conditionalFormatting sqref="K22:K43">
    <cfRule type="expression" dxfId="1061" priority="17" stopIfTrue="1">
      <formula>ISTEXT(K22)</formula>
    </cfRule>
    <cfRule type="expression" dxfId="1060" priority="18" stopIfTrue="1">
      <formula>OR((E22&lt;&gt;""),ISTEXT(F22))</formula>
    </cfRule>
  </conditionalFormatting>
  <conditionalFormatting sqref="L22:L43">
    <cfRule type="expression" dxfId="1059" priority="16" stopIfTrue="1">
      <formula>AND(OR(E22&lt;&gt;"",ISTEXT(F22)),L22="")</formula>
    </cfRule>
  </conditionalFormatting>
  <conditionalFormatting sqref="E22:E43">
    <cfRule type="expression" dxfId="1058" priority="15" stopIfTrue="1">
      <formula>E22=""</formula>
    </cfRule>
  </conditionalFormatting>
  <conditionalFormatting sqref="I22:I43">
    <cfRule type="expression" dxfId="1057" priority="538" stopIfTrue="1">
      <formula>AND(F22="Otro",ISBLANK(I22))</formula>
    </cfRule>
  </conditionalFormatting>
  <conditionalFormatting sqref="J22:J43">
    <cfRule type="expression" dxfId="1056" priority="539" stopIfTrue="1">
      <formula>AND($F22="Otro",ISBLANK(J22))</formula>
    </cfRule>
  </conditionalFormatting>
  <conditionalFormatting sqref="G59:H66">
    <cfRule type="expression" dxfId="1055" priority="11" stopIfTrue="1">
      <formula>G59=""</formula>
    </cfRule>
  </conditionalFormatting>
  <conditionalFormatting sqref="J60:J66">
    <cfRule type="expression" dxfId="1054" priority="10" stopIfTrue="1">
      <formula>AND(I60="Preparado",J60="")</formula>
    </cfRule>
  </conditionalFormatting>
  <conditionalFormatting sqref="M59:M66">
    <cfRule type="expression" dxfId="1053" priority="9" stopIfTrue="1">
      <formula>ISNUMBER(M59)</formula>
    </cfRule>
  </conditionalFormatting>
  <conditionalFormatting sqref="L59:L66">
    <cfRule type="expression" dxfId="1052" priority="8" stopIfTrue="1">
      <formula>AND(OR(E59&lt;&gt;"",ISTEXT(F59)),L59="")</formula>
    </cfRule>
  </conditionalFormatting>
  <conditionalFormatting sqref="K59:K66">
    <cfRule type="expression" dxfId="1051" priority="6" stopIfTrue="1">
      <formula>ISTEXT(K59)</formula>
    </cfRule>
    <cfRule type="expression" dxfId="1050" priority="7" stopIfTrue="1">
      <formula>OR((E59&lt;&gt;""),ISTEXT(F59))</formula>
    </cfRule>
  </conditionalFormatting>
  <conditionalFormatting sqref="E59:E66">
    <cfRule type="expression" dxfId="1049" priority="4" stopIfTrue="1">
      <formula>E59=""</formula>
    </cfRule>
  </conditionalFormatting>
  <conditionalFormatting sqref="I59:I66">
    <cfRule type="expression" dxfId="1048" priority="13" stopIfTrue="1">
      <formula>AND(F59="Otro",ISBLANK(I59))</formula>
    </cfRule>
  </conditionalFormatting>
  <conditionalFormatting sqref="J59:J66">
    <cfRule type="expression" dxfId="1047" priority="14" stopIfTrue="1">
      <formula>AND($F59="Otro",ISBLANK(J59))</formula>
    </cfRule>
  </conditionalFormatting>
  <conditionalFormatting sqref="M67">
    <cfRule type="expression" dxfId="1046" priority="3" stopIfTrue="1">
      <formula>ISNUMBER(M67)</formula>
    </cfRule>
  </conditionalFormatting>
  <conditionalFormatting sqref="F22:F43">
    <cfRule type="expression" dxfId="1045" priority="2">
      <formula>ISTEXT(F22)</formula>
    </cfRule>
  </conditionalFormatting>
  <conditionalFormatting sqref="F59:F66">
    <cfRule type="expression" dxfId="1044" priority="1">
      <formula>ISTEXT(F59)</formula>
    </cfRule>
  </conditionalFormatting>
  <dataValidations count="6">
    <dataValidation type="decimal" operator="greaterThanOrEqual" allowBlank="1" showInputMessage="1" showErrorMessage="1" sqref="L22:L43">
      <formula1>0</formula1>
    </dataValidation>
    <dataValidation type="decimal" allowBlank="1" showInputMessage="1" showErrorMessage="1" error="El valor ha de estar entre 0% y 100%" sqref="I67">
      <formula1>#REF!</formula1>
      <formula2>#REF!</formula2>
    </dataValidation>
    <dataValidation type="whole" operator="greaterThan" allowBlank="1" showInputMessage="1" showErrorMessage="1" sqref="J59:J66 J22:J43">
      <formula1>0</formula1>
    </dataValidation>
    <dataValidation type="decimal" allowBlank="1" showInputMessage="1" showErrorMessage="1" error="Este valor ha de ser igual o inferior al de la carga inicial del equipo." sqref="M22:M43">
      <formula1>-0.1</formula1>
      <formula2>L22</formula2>
    </dataValidation>
    <dataValidation type="list" allowBlank="1" showInputMessage="1" showErrorMessage="1" sqref="F22:F43">
      <formula1>Refrigerante</formula1>
    </dataValidation>
    <dataValidation type="list" allowBlank="1" showInputMessage="1" showErrorMessage="1" sqref="F59:F66">
      <formula1>Fugitivas_otros</formula1>
    </dataValidation>
  </dataValidations>
  <hyperlinks>
    <hyperlink ref="E45:O46" r:id="rId1" display="(1) En caso de considerar otros gases no incluidos en el listado, puede consultar su PCA en el capítulo 8 del Quinto Informe de Evaluación del IPCC (https://www.ipcc.ch/site/assets/uploads/2018/02/WG1AR5_Chapter08_FINAL.pdf)"/>
    <hyperlink ref="E68:O69" r:id="rId2" display="(1) En caso de considerar otros gases no incluidos en el listado, puede consultar su PCA en el capítulo 8 del Quinto Informe de Evaluación del IPCC (https://www.ipcc.ch/site/assets/uploads/2018/02/WG1AR5_Chapter08_FINAL.pdf)"/>
    <hyperlink ref="A4" location="'2. Hoja de trabajo. Consumos'!A1" display="2. Hoja de trabajo. Consumos"/>
    <hyperlink ref="A5" location="'3. Instalaciones fijas'!A1" display="3. Instalaciones fijas"/>
    <hyperlink ref="A6" location="'4. Vehículos y maquinaria'!A1" display="4. Vehículos y maquinaria"/>
    <hyperlink ref="A7" location="'5. Emisiones Fugitivas'!A1" display="5. Emisiones fugitivas"/>
    <hyperlink ref="A3" location="'1.Datos generales municipio'!A1" display="1. Datos del municipio"/>
    <hyperlink ref="A8" location="'6. Información adicional'!A1" display="6. Información adicional"/>
    <hyperlink ref="A9" location="'7.Electricidad y otras energías'!A1" display="7. Electricidad y otras energías"/>
    <hyperlink ref="A10" location="'8. Informe final. Resultados'!A1" display="8. Informe final: Resultados"/>
    <hyperlink ref="A11" location="'9. Factores de emisión'!A1" display="9. Factores de emisión"/>
    <hyperlink ref="A12" location="'10. Revisiones calculadora'!A1" display="10. Revisiones de la calculadora"/>
  </hyperlinks>
  <pageMargins left="0.75" right="0.75" top="1" bottom="1" header="0" footer="0"/>
  <pageSetup paperSize="256" scale="32" orientation="portrait"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U124"/>
  <sheetViews>
    <sheetView showRowColHeaders="0" zoomScaleNormal="100" workbookViewId="0">
      <pane xSplit="2" ySplit="1" topLeftCell="C2" activePane="bottomRight" state="frozen"/>
      <selection activeCell="A3" sqref="A3"/>
      <selection pane="topRight" activeCell="A3" sqref="A3"/>
      <selection pane="bottomLeft" activeCell="A3" sqref="A3"/>
      <selection pane="bottomRight"/>
    </sheetView>
  </sheetViews>
  <sheetFormatPr baseColWidth="10" defaultColWidth="11.42578125" defaultRowHeight="16.5" x14ac:dyDescent="0.3"/>
  <cols>
    <col min="1" max="1" width="26.7109375" style="419" customWidth="1"/>
    <col min="2" max="2" width="0.5703125" style="540" customWidth="1"/>
    <col min="3" max="3" width="1.5703125" style="393" customWidth="1"/>
    <col min="4" max="4" width="5.7109375" style="393" customWidth="1"/>
    <col min="5" max="5" width="24.7109375" style="393" customWidth="1"/>
    <col min="6" max="6" width="21.42578125" style="475" bestFit="1" customWidth="1"/>
    <col min="7" max="7" width="16.85546875" style="393" customWidth="1"/>
    <col min="8" max="14" width="10.140625" style="393" customWidth="1"/>
    <col min="15" max="15" width="14.7109375" style="393" customWidth="1"/>
    <col min="16" max="16" width="3" style="393" customWidth="1"/>
    <col min="17" max="16384" width="11.42578125" style="393"/>
  </cols>
  <sheetData>
    <row r="1" spans="1:21" ht="36" customHeight="1" x14ac:dyDescent="0.3">
      <c r="C1" s="876" t="s">
        <v>180</v>
      </c>
      <c r="D1" s="876"/>
      <c r="E1" s="876"/>
      <c r="F1" s="876"/>
      <c r="G1" s="876"/>
      <c r="H1" s="876"/>
      <c r="I1" s="876"/>
      <c r="J1" s="876"/>
      <c r="K1" s="876"/>
      <c r="L1" s="876"/>
      <c r="M1" s="876"/>
      <c r="N1" s="876"/>
      <c r="O1" s="876"/>
      <c r="P1" s="876"/>
    </row>
    <row r="2" spans="1:21" s="414" customFormat="1" ht="36" customHeight="1" x14ac:dyDescent="0.25">
      <c r="A2" s="419"/>
      <c r="B2" s="541"/>
      <c r="G2" s="413"/>
      <c r="H2" s="413"/>
      <c r="I2" s="413"/>
      <c r="J2" s="413"/>
      <c r="K2" s="413"/>
      <c r="L2" s="413"/>
      <c r="M2" s="413"/>
      <c r="N2" s="413"/>
      <c r="O2" s="413"/>
      <c r="P2" s="413"/>
      <c r="Q2" s="413"/>
      <c r="R2" s="413"/>
      <c r="S2" s="413"/>
      <c r="T2" s="413"/>
      <c r="U2" s="413"/>
    </row>
    <row r="3" spans="1:21" s="414" customFormat="1" ht="15" customHeight="1" x14ac:dyDescent="0.2">
      <c r="A3" s="420" t="s">
        <v>1248</v>
      </c>
      <c r="B3" s="541"/>
      <c r="D3" s="900" t="s">
        <v>1393</v>
      </c>
      <c r="E3" s="900"/>
      <c r="F3" s="900"/>
      <c r="G3" s="900"/>
      <c r="H3" s="900"/>
      <c r="I3" s="900"/>
      <c r="J3" s="900"/>
      <c r="K3" s="900"/>
      <c r="L3" s="900"/>
      <c r="M3" s="900"/>
      <c r="N3" s="900"/>
      <c r="O3" s="900"/>
      <c r="P3" s="413"/>
      <c r="Q3" s="413"/>
      <c r="R3" s="413"/>
      <c r="S3" s="413"/>
      <c r="T3" s="413"/>
      <c r="U3" s="413"/>
    </row>
    <row r="4" spans="1:21" s="414" customFormat="1" ht="15" customHeight="1" x14ac:dyDescent="0.2">
      <c r="A4" s="420" t="s">
        <v>1028</v>
      </c>
      <c r="B4" s="541"/>
      <c r="D4" s="900"/>
      <c r="E4" s="900"/>
      <c r="F4" s="900"/>
      <c r="G4" s="900"/>
      <c r="H4" s="900"/>
      <c r="I4" s="900"/>
      <c r="J4" s="900"/>
      <c r="K4" s="900"/>
      <c r="L4" s="900"/>
      <c r="M4" s="900"/>
      <c r="N4" s="900"/>
      <c r="O4" s="900"/>
      <c r="P4" s="413"/>
      <c r="Q4" s="413"/>
      <c r="R4" s="413"/>
      <c r="S4" s="413"/>
      <c r="T4" s="413"/>
      <c r="U4" s="413"/>
    </row>
    <row r="5" spans="1:21" s="414" customFormat="1" ht="15" customHeight="1" x14ac:dyDescent="0.2">
      <c r="A5" s="420" t="s">
        <v>1029</v>
      </c>
      <c r="B5" s="541"/>
      <c r="D5" s="900"/>
      <c r="E5" s="900"/>
      <c r="F5" s="900"/>
      <c r="G5" s="900"/>
      <c r="H5" s="900"/>
      <c r="I5" s="900"/>
      <c r="J5" s="900"/>
      <c r="K5" s="900"/>
      <c r="L5" s="900"/>
      <c r="M5" s="900"/>
      <c r="N5" s="900"/>
      <c r="O5" s="900"/>
      <c r="P5" s="413"/>
      <c r="Q5" s="413"/>
      <c r="R5" s="413"/>
      <c r="S5" s="413"/>
      <c r="T5" s="413"/>
      <c r="U5" s="413"/>
    </row>
    <row r="6" spans="1:21" s="414" customFormat="1" ht="15" customHeight="1" x14ac:dyDescent="0.2">
      <c r="A6" s="420" t="s">
        <v>1030</v>
      </c>
      <c r="B6" s="541"/>
      <c r="D6" s="900"/>
      <c r="E6" s="900"/>
      <c r="F6" s="900"/>
      <c r="G6" s="900"/>
      <c r="H6" s="900"/>
      <c r="I6" s="900"/>
      <c r="J6" s="900"/>
      <c r="K6" s="900"/>
      <c r="L6" s="900"/>
      <c r="M6" s="900"/>
      <c r="N6" s="900"/>
      <c r="O6" s="900"/>
      <c r="P6" s="413"/>
      <c r="Q6" s="413"/>
      <c r="R6" s="413"/>
      <c r="S6" s="413"/>
      <c r="T6" s="413"/>
      <c r="U6" s="413"/>
    </row>
    <row r="7" spans="1:21" s="414" customFormat="1" ht="15" customHeight="1" x14ac:dyDescent="0.2">
      <c r="A7" s="420" t="s">
        <v>1031</v>
      </c>
      <c r="B7" s="541"/>
      <c r="D7" s="900"/>
      <c r="E7" s="900"/>
      <c r="F7" s="900"/>
      <c r="G7" s="900"/>
      <c r="H7" s="900"/>
      <c r="I7" s="900"/>
      <c r="J7" s="900"/>
      <c r="K7" s="900"/>
      <c r="L7" s="900"/>
      <c r="M7" s="900"/>
      <c r="N7" s="900"/>
      <c r="O7" s="900"/>
      <c r="P7" s="413"/>
      <c r="Q7" s="413"/>
      <c r="R7" s="413"/>
      <c r="S7" s="413"/>
      <c r="T7" s="413"/>
      <c r="U7" s="413"/>
    </row>
    <row r="8" spans="1:21" s="414" customFormat="1" ht="15" customHeight="1" x14ac:dyDescent="0.2">
      <c r="A8" s="418" t="s">
        <v>1350</v>
      </c>
      <c r="B8" s="541"/>
      <c r="D8" s="508"/>
      <c r="E8" s="508"/>
      <c r="P8" s="413"/>
      <c r="Q8" s="413"/>
      <c r="R8" s="413"/>
      <c r="S8" s="413"/>
      <c r="T8" s="413"/>
      <c r="U8" s="413"/>
    </row>
    <row r="9" spans="1:21" ht="15" customHeight="1" x14ac:dyDescent="0.3">
      <c r="A9" s="420" t="s">
        <v>1349</v>
      </c>
      <c r="B9" s="541"/>
      <c r="D9" s="413"/>
      <c r="E9" s="907" t="s">
        <v>245</v>
      </c>
      <c r="F9" s="907" t="s">
        <v>8</v>
      </c>
      <c r="G9" s="907" t="s">
        <v>10</v>
      </c>
      <c r="H9" s="943" t="s">
        <v>851</v>
      </c>
      <c r="I9" s="414"/>
      <c r="J9" s="414"/>
      <c r="K9" s="414"/>
      <c r="L9" s="414"/>
      <c r="M9" s="414"/>
      <c r="N9" s="414"/>
    </row>
    <row r="10" spans="1:21" ht="15" customHeight="1" x14ac:dyDescent="0.3">
      <c r="A10" s="420" t="s">
        <v>1351</v>
      </c>
      <c r="D10" s="413"/>
      <c r="E10" s="907"/>
      <c r="F10" s="907"/>
      <c r="G10" s="907"/>
      <c r="H10" s="943"/>
      <c r="I10" s="414"/>
      <c r="J10" s="414"/>
      <c r="K10" s="414"/>
      <c r="L10" s="414"/>
      <c r="M10" s="414"/>
      <c r="N10" s="414"/>
    </row>
    <row r="11" spans="1:21" ht="15" customHeight="1" x14ac:dyDescent="0.3">
      <c r="A11" s="420" t="s">
        <v>1352</v>
      </c>
      <c r="D11" s="413"/>
      <c r="E11" s="632"/>
      <c r="F11" s="626"/>
      <c r="G11" s="339"/>
      <c r="H11" s="641">
        <v>0</v>
      </c>
      <c r="I11" s="414"/>
      <c r="J11" s="414"/>
      <c r="K11" s="414"/>
      <c r="L11" s="414"/>
      <c r="M11" s="414"/>
      <c r="N11" s="414"/>
    </row>
    <row r="12" spans="1:21" ht="15" customHeight="1" x14ac:dyDescent="0.3">
      <c r="A12" s="420" t="s">
        <v>1353</v>
      </c>
      <c r="D12" s="413"/>
      <c r="E12" s="632"/>
      <c r="F12" s="626"/>
      <c r="G12" s="339"/>
      <c r="H12" s="414"/>
      <c r="I12" s="414"/>
      <c r="J12" s="414"/>
      <c r="K12" s="414"/>
      <c r="L12" s="414"/>
      <c r="M12" s="414"/>
      <c r="N12" s="414"/>
    </row>
    <row r="13" spans="1:21" ht="15" customHeight="1" x14ac:dyDescent="0.3">
      <c r="D13" s="413"/>
      <c r="E13" s="632"/>
      <c r="F13" s="626"/>
      <c r="G13" s="339"/>
      <c r="H13" s="414"/>
      <c r="I13" s="414"/>
      <c r="J13" s="414"/>
      <c r="K13" s="414"/>
      <c r="L13" s="414"/>
      <c r="M13" s="414"/>
      <c r="N13" s="414"/>
    </row>
    <row r="14" spans="1:21" ht="15" customHeight="1" x14ac:dyDescent="0.3">
      <c r="A14" s="533"/>
      <c r="D14" s="413"/>
      <c r="E14" s="632"/>
      <c r="F14" s="626"/>
      <c r="G14" s="339"/>
      <c r="H14" s="414"/>
      <c r="I14" s="414"/>
      <c r="J14" s="414"/>
      <c r="K14" s="414"/>
      <c r="L14" s="414"/>
      <c r="M14" s="414"/>
      <c r="N14" s="414"/>
    </row>
    <row r="15" spans="1:21" ht="15" customHeight="1" x14ac:dyDescent="0.3">
      <c r="A15" s="533"/>
      <c r="D15" s="413"/>
      <c r="E15" s="632"/>
      <c r="F15" s="626"/>
      <c r="G15" s="339"/>
      <c r="H15" s="414"/>
      <c r="I15" s="414"/>
      <c r="J15" s="414"/>
      <c r="K15" s="414"/>
      <c r="L15" s="414"/>
      <c r="M15" s="414"/>
      <c r="N15" s="414"/>
    </row>
    <row r="16" spans="1:21" ht="15" customHeight="1" x14ac:dyDescent="0.3">
      <c r="A16" s="533"/>
      <c r="D16" s="508"/>
      <c r="E16" s="508"/>
      <c r="F16" s="508"/>
      <c r="G16" s="508"/>
      <c r="H16" s="508"/>
      <c r="I16" s="508"/>
      <c r="J16" s="414"/>
      <c r="K16" s="414"/>
      <c r="L16" s="414"/>
      <c r="M16" s="414"/>
      <c r="N16" s="414"/>
    </row>
    <row r="17" spans="4:15" ht="15" customHeight="1" x14ac:dyDescent="0.3">
      <c r="D17" s="900" t="s">
        <v>1234</v>
      </c>
      <c r="E17" s="900"/>
      <c r="F17" s="900"/>
      <c r="G17" s="900"/>
      <c r="H17" s="900"/>
      <c r="I17" s="900"/>
      <c r="J17" s="900"/>
      <c r="K17" s="900"/>
      <c r="L17" s="900"/>
      <c r="M17" s="900"/>
      <c r="N17" s="900"/>
      <c r="O17" s="900"/>
    </row>
    <row r="18" spans="4:15" ht="15" customHeight="1" x14ac:dyDescent="0.3">
      <c r="D18" s="900"/>
      <c r="E18" s="900"/>
      <c r="F18" s="900"/>
      <c r="G18" s="900"/>
      <c r="H18" s="900"/>
      <c r="I18" s="900"/>
      <c r="J18" s="900"/>
      <c r="K18" s="900"/>
      <c r="L18" s="900"/>
      <c r="M18" s="900"/>
      <c r="N18" s="900"/>
      <c r="O18" s="900"/>
    </row>
    <row r="19" spans="4:15" ht="15" customHeight="1" x14ac:dyDescent="0.3">
      <c r="D19" s="900"/>
      <c r="E19" s="900"/>
      <c r="F19" s="900"/>
      <c r="G19" s="900"/>
      <c r="H19" s="900"/>
      <c r="I19" s="900"/>
      <c r="J19" s="900"/>
      <c r="K19" s="900"/>
      <c r="L19" s="900"/>
      <c r="M19" s="900"/>
      <c r="N19" s="900"/>
      <c r="O19" s="900"/>
    </row>
    <row r="20" spans="4:15" ht="15" customHeight="1" x14ac:dyDescent="0.3">
      <c r="D20" s="900"/>
      <c r="E20" s="900"/>
      <c r="F20" s="900"/>
      <c r="G20" s="900"/>
      <c r="H20" s="900"/>
      <c r="I20" s="900"/>
      <c r="J20" s="900"/>
      <c r="K20" s="900"/>
      <c r="L20" s="900"/>
      <c r="M20" s="900"/>
      <c r="N20" s="900"/>
      <c r="O20" s="900"/>
    </row>
    <row r="21" spans="4:15" ht="15" customHeight="1" x14ac:dyDescent="0.3">
      <c r="D21" s="900"/>
      <c r="E21" s="900"/>
      <c r="F21" s="900"/>
      <c r="G21" s="900"/>
      <c r="H21" s="900"/>
      <c r="I21" s="900"/>
      <c r="J21" s="900"/>
      <c r="K21" s="900"/>
      <c r="L21" s="900"/>
      <c r="M21" s="900"/>
      <c r="N21" s="900"/>
      <c r="O21" s="900"/>
    </row>
    <row r="22" spans="4:15" ht="15" customHeight="1" x14ac:dyDescent="0.3"/>
    <row r="123" spans="4:15" x14ac:dyDescent="0.3">
      <c r="D123" s="509"/>
      <c r="E123" s="509"/>
      <c r="F123" s="509"/>
      <c r="G123" s="509"/>
      <c r="H123" s="509"/>
      <c r="I123" s="509"/>
      <c r="J123" s="509"/>
      <c r="K123" s="509"/>
      <c r="L123" s="509"/>
      <c r="M123" s="509"/>
      <c r="N123" s="509"/>
      <c r="O123" s="509"/>
    </row>
    <row r="124" spans="4:15" x14ac:dyDescent="0.3">
      <c r="D124" s="509"/>
      <c r="E124" s="509"/>
      <c r="F124" s="509"/>
      <c r="G124" s="509"/>
      <c r="H124" s="509"/>
      <c r="I124" s="509"/>
      <c r="J124" s="509"/>
      <c r="K124" s="509"/>
      <c r="L124" s="509"/>
      <c r="M124" s="509"/>
      <c r="N124" s="509"/>
      <c r="O124" s="509"/>
    </row>
  </sheetData>
  <sheetProtection algorithmName="SHA-512" hashValue="LSvPGg1O6lSHR5tPgqrrLdVI17MqYpcSp7bBOjoc4dvl9IFmWpGn3DFOEBvbxV14cy9gwXX0AfcBGbOKf6mJyQ==" saltValue="vn+GTJT0n+t4cyCc6MULTQ==" spinCount="100000" sheet="1" objects="1" scenarios="1"/>
  <protectedRanges>
    <protectedRange sqref="E11:G15" name="Rango1"/>
  </protectedRanges>
  <mergeCells count="7">
    <mergeCell ref="D17:O21"/>
    <mergeCell ref="D3:O7"/>
    <mergeCell ref="C1:P1"/>
    <mergeCell ref="E9:E10"/>
    <mergeCell ref="F9:F10"/>
    <mergeCell ref="G9:G10"/>
    <mergeCell ref="H9:H10"/>
  </mergeCells>
  <phoneticPr fontId="3" type="noConversion"/>
  <conditionalFormatting sqref="G11:G15">
    <cfRule type="expression" dxfId="1043" priority="26" stopIfTrue="1">
      <formula>AND(OR(ISTEXT(E11),ISTEXT(F11)),ISBLANK(G11),G11="")</formula>
    </cfRule>
  </conditionalFormatting>
  <conditionalFormatting sqref="E11:E15">
    <cfRule type="expression" dxfId="1042" priority="23" stopIfTrue="1">
      <formula>E11=""</formula>
    </cfRule>
  </conditionalFormatting>
  <conditionalFormatting sqref="F11:F15">
    <cfRule type="expression" dxfId="1041" priority="1">
      <formula>ISTEXT(F11)</formula>
    </cfRule>
  </conditionalFormatting>
  <dataValidations count="3">
    <dataValidation type="list" allowBlank="1" showInputMessage="1" showErrorMessage="1" sqref="D11:D15">
      <formula1>$E$11:$E$15</formula1>
    </dataValidation>
    <dataValidation type="whole" operator="greaterThan" allowBlank="1" showInputMessage="1" showErrorMessage="1" sqref="G11:G15">
      <formula1>0</formula1>
    </dataValidation>
    <dataValidation type="list" allowBlank="1" showInputMessage="1" showErrorMessage="1" sqref="F11:F15">
      <formula1>Tipo_ER</formula1>
    </dataValidation>
  </dataValidations>
  <hyperlinks>
    <hyperlink ref="A4" location="'2. Hoja de trabajo. Consumos'!A1" display="2. Hoja de trabajo. Consumos"/>
    <hyperlink ref="A5" location="'3. Instalaciones fijas'!A1" display="3. Instalaciones fijas"/>
    <hyperlink ref="A7" location="'5. Emisiones Fugitivas'!A1" display="5. Emisiones fugitivas"/>
    <hyperlink ref="A6" location="'4. Vehículos y maquinaria'!A1" display="4. Vehículos y maquinaria"/>
    <hyperlink ref="A3" location="'1.Datos generales municipio'!A1" display="1. Datos del municipio"/>
    <hyperlink ref="A8" location="'6. Información adicional'!A1" display="6. Información adicional"/>
    <hyperlink ref="A9" location="'7.Electricidad y otras energías'!A1" display="7. Electricidad y otras energías"/>
    <hyperlink ref="A10" location="'8. Informe final. Resultados'!A1" display="8. Informe final: Resultados"/>
    <hyperlink ref="A11" location="'9. Factores de emisión'!A1" display="9. Factores de emisión"/>
    <hyperlink ref="A12" location="'10. Revisiones calculadora'!A1" display="10. Revisiones de la calculadora"/>
  </hyperlinks>
  <pageMargins left="0.75" right="0.75" top="1" bottom="1" header="0" footer="0"/>
  <pageSetup paperSize="256" scale="4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293"/>
  <sheetViews>
    <sheetView showRowColHeaders="0" zoomScaleNormal="100" workbookViewId="0">
      <pane xSplit="2" ySplit="1" topLeftCell="C2" activePane="bottomRight" state="frozen"/>
      <selection activeCell="A3" sqref="A3"/>
      <selection pane="topRight" activeCell="A3" sqref="A3"/>
      <selection pane="bottomLeft" activeCell="A3" sqref="A3"/>
      <selection pane="bottomRight"/>
    </sheetView>
  </sheetViews>
  <sheetFormatPr baseColWidth="10" defaultColWidth="11.42578125" defaultRowHeight="16.5" x14ac:dyDescent="0.3"/>
  <cols>
    <col min="1" max="1" width="27.140625" style="419" customWidth="1"/>
    <col min="2" max="2" width="0.5703125" style="540" customWidth="1"/>
    <col min="3" max="3" width="1.5703125" style="410" customWidth="1"/>
    <col min="4" max="4" width="1.42578125" style="478" customWidth="1"/>
    <col min="5" max="5" width="26.28515625" style="478" customWidth="1"/>
    <col min="6" max="6" width="51.42578125" style="478" customWidth="1"/>
    <col min="7" max="7" width="25.85546875" style="478" customWidth="1"/>
    <col min="8" max="8" width="16.28515625" style="478" customWidth="1"/>
    <col min="9" max="9" width="16.42578125" style="478" customWidth="1"/>
    <col min="10" max="10" width="17.7109375" style="478" customWidth="1"/>
    <col min="11" max="11" width="6.5703125" style="478" customWidth="1"/>
    <col min="12" max="12" width="2.7109375" style="478" customWidth="1"/>
    <col min="13" max="13" width="2" style="478" customWidth="1"/>
    <col min="14" max="15" width="10.7109375" style="478" customWidth="1"/>
    <col min="16" max="16" width="11.42578125" style="478" bestFit="1" customWidth="1"/>
    <col min="17" max="42" width="11.42578125" style="478" customWidth="1"/>
    <col min="43" max="16384" width="11.42578125" style="478"/>
  </cols>
  <sheetData>
    <row r="1" spans="1:17" s="393" customFormat="1" ht="36" customHeight="1" x14ac:dyDescent="0.3">
      <c r="A1" s="419"/>
      <c r="B1" s="540"/>
      <c r="C1" s="876" t="s">
        <v>1225</v>
      </c>
      <c r="D1" s="876"/>
      <c r="E1" s="876"/>
      <c r="F1" s="876"/>
      <c r="G1" s="876"/>
      <c r="H1" s="876"/>
      <c r="I1" s="876"/>
      <c r="J1" s="876"/>
      <c r="K1" s="876"/>
      <c r="L1" s="876"/>
      <c r="M1" s="876"/>
    </row>
    <row r="2" spans="1:17" s="414" customFormat="1" ht="36" customHeight="1" x14ac:dyDescent="0.25">
      <c r="A2" s="439"/>
      <c r="B2" s="541"/>
      <c r="C2" s="410"/>
      <c r="G2" s="473"/>
      <c r="H2" s="473"/>
      <c r="I2" s="473"/>
      <c r="J2" s="473"/>
      <c r="K2" s="473"/>
      <c r="L2" s="473"/>
      <c r="M2" s="413"/>
    </row>
    <row r="3" spans="1:17" s="414" customFormat="1" ht="15" customHeight="1" x14ac:dyDescent="0.25">
      <c r="A3" s="420" t="s">
        <v>1248</v>
      </c>
      <c r="B3" s="541"/>
      <c r="C3" s="410"/>
      <c r="E3" s="900" t="s">
        <v>1370</v>
      </c>
      <c r="F3" s="900"/>
      <c r="G3" s="900"/>
      <c r="H3" s="900"/>
      <c r="I3" s="900"/>
      <c r="J3" s="900"/>
      <c r="K3" s="900"/>
      <c r="L3" s="403"/>
      <c r="M3" s="403"/>
      <c r="N3" s="403"/>
      <c r="O3" s="489"/>
      <c r="P3" s="489"/>
      <c r="Q3" s="490"/>
    </row>
    <row r="4" spans="1:17" s="414" customFormat="1" ht="15" customHeight="1" x14ac:dyDescent="0.25">
      <c r="A4" s="420" t="s">
        <v>1028</v>
      </c>
      <c r="B4" s="541"/>
      <c r="C4" s="410"/>
      <c r="E4" s="491"/>
      <c r="F4" s="491"/>
      <c r="G4" s="491"/>
      <c r="H4" s="491"/>
      <c r="I4" s="491"/>
      <c r="J4" s="491"/>
      <c r="K4" s="491"/>
      <c r="L4" s="491"/>
      <c r="M4" s="491"/>
      <c r="N4" s="489"/>
      <c r="O4" s="489"/>
      <c r="P4" s="489"/>
      <c r="Q4" s="490"/>
    </row>
    <row r="5" spans="1:17" s="414" customFormat="1" ht="15" customHeight="1" x14ac:dyDescent="0.25">
      <c r="A5" s="420" t="s">
        <v>1029</v>
      </c>
      <c r="B5" s="541"/>
      <c r="C5" s="410"/>
      <c r="E5" s="870" t="s">
        <v>720</v>
      </c>
      <c r="F5" s="870"/>
      <c r="G5" s="870"/>
      <c r="H5" s="870"/>
      <c r="I5" s="870"/>
      <c r="J5" s="870"/>
      <c r="K5" s="870"/>
      <c r="L5" s="491"/>
      <c r="M5" s="491"/>
      <c r="N5" s="489"/>
      <c r="O5" s="489"/>
      <c r="P5" s="489"/>
      <c r="Q5" s="490"/>
    </row>
    <row r="6" spans="1:17" s="414" customFormat="1" ht="15" customHeight="1" x14ac:dyDescent="0.25">
      <c r="A6" s="420" t="s">
        <v>1030</v>
      </c>
      <c r="B6" s="541"/>
      <c r="C6" s="410"/>
      <c r="E6" s="491"/>
      <c r="F6" s="491"/>
      <c r="G6" s="491"/>
      <c r="H6" s="491"/>
      <c r="I6" s="491"/>
      <c r="J6" s="491"/>
      <c r="K6" s="491"/>
      <c r="L6" s="491"/>
      <c r="M6" s="491"/>
      <c r="N6" s="491"/>
      <c r="O6" s="489"/>
      <c r="P6" s="489"/>
      <c r="Q6" s="490"/>
    </row>
    <row r="7" spans="1:17" s="414" customFormat="1" ht="15" customHeight="1" x14ac:dyDescent="0.25">
      <c r="A7" s="420" t="s">
        <v>1031</v>
      </c>
      <c r="B7" s="541"/>
      <c r="C7" s="410"/>
      <c r="E7" s="612" t="s">
        <v>722</v>
      </c>
      <c r="F7" s="489"/>
      <c r="G7" s="489"/>
      <c r="H7" s="489"/>
      <c r="I7" s="489"/>
      <c r="J7" s="489"/>
      <c r="K7" s="489"/>
      <c r="L7" s="493"/>
      <c r="M7" s="489"/>
      <c r="N7" s="489"/>
      <c r="O7" s="489"/>
      <c r="P7" s="489"/>
      <c r="Q7" s="490"/>
    </row>
    <row r="8" spans="1:17" s="414" customFormat="1" ht="15" customHeight="1" x14ac:dyDescent="0.25">
      <c r="A8" s="420" t="s">
        <v>1350</v>
      </c>
      <c r="B8" s="541"/>
      <c r="C8" s="410"/>
      <c r="E8" s="613" t="s">
        <v>726</v>
      </c>
      <c r="F8" s="494"/>
      <c r="G8" s="494"/>
      <c r="H8" s="494"/>
      <c r="I8" s="494"/>
      <c r="J8" s="494"/>
      <c r="K8" s="494"/>
      <c r="L8" s="491"/>
      <c r="M8" s="491"/>
      <c r="N8" s="491"/>
      <c r="O8" s="489"/>
      <c r="P8" s="489"/>
      <c r="Q8" s="490"/>
    </row>
    <row r="9" spans="1:17" s="414" customFormat="1" ht="15" customHeight="1" x14ac:dyDescent="0.25">
      <c r="A9" s="418" t="s">
        <v>1349</v>
      </c>
      <c r="B9" s="541"/>
      <c r="C9" s="410"/>
      <c r="E9" s="613" t="s">
        <v>728</v>
      </c>
      <c r="F9" s="494"/>
      <c r="G9" s="494"/>
      <c r="H9" s="494"/>
      <c r="I9" s="494"/>
      <c r="J9" s="494"/>
      <c r="K9" s="494"/>
      <c r="L9" s="491"/>
      <c r="M9" s="491"/>
      <c r="N9" s="491"/>
      <c r="O9" s="489"/>
      <c r="P9" s="489"/>
      <c r="Q9" s="490"/>
    </row>
    <row r="10" spans="1:17" s="414" customFormat="1" ht="15" customHeight="1" x14ac:dyDescent="0.25">
      <c r="A10" s="420" t="s">
        <v>1351</v>
      </c>
      <c r="B10" s="541"/>
      <c r="C10" s="410"/>
      <c r="E10" s="613" t="s">
        <v>727</v>
      </c>
      <c r="F10" s="494"/>
      <c r="G10" s="494"/>
      <c r="H10" s="494"/>
      <c r="I10" s="494"/>
      <c r="J10" s="494"/>
      <c r="K10" s="494"/>
      <c r="L10" s="491"/>
      <c r="M10" s="491"/>
      <c r="N10" s="491"/>
      <c r="O10" s="489"/>
      <c r="P10" s="489"/>
      <c r="Q10" s="490"/>
    </row>
    <row r="11" spans="1:17" s="414" customFormat="1" ht="15" customHeight="1" x14ac:dyDescent="0.25">
      <c r="A11" s="420" t="s">
        <v>1352</v>
      </c>
      <c r="B11" s="541"/>
      <c r="C11" s="410"/>
      <c r="E11" s="613" t="s">
        <v>1371</v>
      </c>
      <c r="F11" s="494"/>
      <c r="G11" s="494"/>
      <c r="H11" s="494"/>
      <c r="I11" s="494"/>
      <c r="J11" s="494"/>
      <c r="K11" s="494"/>
      <c r="L11" s="491"/>
      <c r="M11" s="491"/>
      <c r="N11" s="491"/>
      <c r="O11" s="489"/>
      <c r="P11" s="489"/>
      <c r="Q11" s="490"/>
    </row>
    <row r="12" spans="1:17" s="414" customFormat="1" ht="15" customHeight="1" x14ac:dyDescent="0.25">
      <c r="A12" s="420" t="s">
        <v>1353</v>
      </c>
      <c r="B12" s="541"/>
      <c r="C12" s="410"/>
      <c r="E12" s="612" t="s">
        <v>723</v>
      </c>
      <c r="F12" s="403"/>
      <c r="G12" s="403"/>
      <c r="H12" s="403"/>
      <c r="I12" s="403"/>
      <c r="J12" s="403"/>
      <c r="K12" s="403"/>
      <c r="L12" s="403"/>
      <c r="M12" s="403"/>
      <c r="N12" s="495"/>
      <c r="O12" s="496"/>
      <c r="P12" s="495"/>
    </row>
    <row r="13" spans="1:17" s="414" customFormat="1" ht="15" customHeight="1" x14ac:dyDescent="0.25">
      <c r="A13" s="439"/>
      <c r="B13" s="541"/>
      <c r="C13" s="410"/>
      <c r="E13" s="613" t="s">
        <v>725</v>
      </c>
      <c r="F13" s="494"/>
      <c r="G13" s="494"/>
      <c r="H13" s="494"/>
      <c r="I13" s="494"/>
      <c r="J13" s="494"/>
      <c r="K13" s="494"/>
      <c r="L13" s="491"/>
      <c r="M13" s="491"/>
      <c r="N13" s="491"/>
      <c r="O13" s="489"/>
      <c r="P13" s="489"/>
      <c r="Q13" s="490"/>
    </row>
    <row r="14" spans="1:17" s="414" customFormat="1" ht="15" customHeight="1" x14ac:dyDescent="0.25">
      <c r="A14" s="531"/>
      <c r="B14" s="541"/>
      <c r="C14" s="410"/>
      <c r="E14" s="612" t="s">
        <v>721</v>
      </c>
      <c r="F14" s="403"/>
      <c r="G14" s="403"/>
      <c r="H14" s="403"/>
      <c r="I14" s="403"/>
      <c r="J14" s="403"/>
      <c r="K14" s="403"/>
      <c r="L14" s="403"/>
      <c r="M14" s="403"/>
      <c r="N14" s="495"/>
      <c r="O14" s="496"/>
      <c r="P14" s="495"/>
    </row>
    <row r="15" spans="1:17" s="414" customFormat="1" ht="15" customHeight="1" x14ac:dyDescent="0.25">
      <c r="A15" s="531"/>
      <c r="B15" s="541"/>
      <c r="C15" s="410"/>
      <c r="E15" s="613" t="s">
        <v>729</v>
      </c>
      <c r="F15" s="403"/>
      <c r="G15" s="403"/>
      <c r="H15" s="403"/>
      <c r="I15" s="403"/>
      <c r="J15" s="403"/>
      <c r="K15" s="403"/>
      <c r="L15" s="403"/>
      <c r="M15" s="403"/>
      <c r="N15" s="495"/>
      <c r="O15" s="496"/>
      <c r="P15" s="495"/>
    </row>
    <row r="16" spans="1:17" s="414" customFormat="1" ht="15" customHeight="1" x14ac:dyDescent="0.25">
      <c r="A16" s="439"/>
      <c r="B16" s="541"/>
      <c r="C16" s="410"/>
      <c r="D16" s="447"/>
      <c r="F16" s="447"/>
      <c r="G16" s="447"/>
      <c r="H16" s="447"/>
      <c r="I16" s="447"/>
      <c r="J16" s="447"/>
      <c r="K16" s="447"/>
      <c r="L16" s="447"/>
    </row>
    <row r="17" spans="1:17" s="473" customFormat="1" ht="15" customHeight="1" x14ac:dyDescent="0.25">
      <c r="A17" s="537"/>
      <c r="B17" s="540"/>
      <c r="C17" s="410"/>
      <c r="D17" s="625" t="s">
        <v>718</v>
      </c>
      <c r="E17" s="625"/>
      <c r="F17" s="625"/>
      <c r="G17" s="625"/>
      <c r="H17" s="625"/>
      <c r="I17" s="625"/>
      <c r="J17" s="625"/>
      <c r="K17" s="625"/>
      <c r="L17" s="625"/>
      <c r="M17" s="414"/>
      <c r="N17" s="497"/>
      <c r="O17" s="491"/>
      <c r="P17" s="491"/>
      <c r="Q17" s="414"/>
    </row>
    <row r="18" spans="1:17" s="473" customFormat="1" ht="15" customHeight="1" x14ac:dyDescent="0.25">
      <c r="A18" s="439"/>
      <c r="B18" s="541"/>
      <c r="C18" s="410"/>
      <c r="D18" s="499"/>
      <c r="M18" s="414"/>
    </row>
    <row r="19" spans="1:17" s="473" customFormat="1" ht="15" customHeight="1" x14ac:dyDescent="0.25">
      <c r="A19" s="439"/>
      <c r="B19" s="540"/>
      <c r="C19" s="410"/>
      <c r="D19" s="447"/>
      <c r="E19" s="870" t="s">
        <v>730</v>
      </c>
      <c r="F19" s="870"/>
      <c r="G19" s="870"/>
      <c r="H19" s="870"/>
      <c r="I19" s="870"/>
      <c r="J19" s="870"/>
      <c r="K19" s="870"/>
      <c r="L19" s="447"/>
      <c r="M19" s="414"/>
    </row>
    <row r="20" spans="1:17" s="473" customFormat="1" ht="15" customHeight="1" x14ac:dyDescent="0.25">
      <c r="A20" s="439"/>
      <c r="B20" s="540"/>
      <c r="C20" s="410"/>
      <c r="D20" s="447"/>
      <c r="E20" s="870"/>
      <c r="F20" s="870"/>
      <c r="G20" s="870"/>
      <c r="H20" s="870"/>
      <c r="I20" s="870"/>
      <c r="J20" s="870"/>
      <c r="K20" s="870"/>
      <c r="L20" s="447"/>
      <c r="M20" s="459"/>
    </row>
    <row r="21" spans="1:17" s="473" customFormat="1" ht="15" customHeight="1" x14ac:dyDescent="0.25">
      <c r="A21" s="439"/>
      <c r="B21" s="540"/>
      <c r="C21" s="410"/>
      <c r="D21" s="447"/>
      <c r="E21" s="557"/>
      <c r="F21" s="557"/>
      <c r="G21" s="557"/>
      <c r="H21" s="557"/>
      <c r="I21" s="557"/>
      <c r="J21" s="557"/>
      <c r="K21" s="557"/>
      <c r="L21" s="417"/>
      <c r="M21" s="500"/>
    </row>
    <row r="22" spans="1:17" s="393" customFormat="1" ht="15" customHeight="1" x14ac:dyDescent="0.3">
      <c r="A22" s="439"/>
      <c r="B22" s="540"/>
      <c r="C22" s="410"/>
      <c r="D22" s="447"/>
      <c r="E22" s="900" t="s">
        <v>1354</v>
      </c>
      <c r="F22" s="900"/>
      <c r="G22" s="900"/>
      <c r="H22" s="900"/>
      <c r="I22" s="900"/>
      <c r="J22" s="900"/>
      <c r="K22" s="900"/>
      <c r="L22" s="447"/>
      <c r="M22" s="498"/>
    </row>
    <row r="23" spans="1:17" s="393" customFormat="1" x14ac:dyDescent="0.3">
      <c r="A23" s="439"/>
      <c r="B23" s="540"/>
      <c r="C23" s="410"/>
      <c r="D23" s="447"/>
      <c r="E23" s="900"/>
      <c r="F23" s="900"/>
      <c r="G23" s="900"/>
      <c r="H23" s="900"/>
      <c r="I23" s="900"/>
      <c r="J23" s="900"/>
      <c r="K23" s="900"/>
      <c r="L23" s="447"/>
      <c r="M23" s="498"/>
    </row>
    <row r="24" spans="1:17" s="393" customFormat="1" ht="15" customHeight="1" x14ac:dyDescent="0.3">
      <c r="A24" s="439"/>
      <c r="B24" s="540"/>
      <c r="C24" s="410"/>
      <c r="D24" s="447"/>
      <c r="E24" s="447"/>
      <c r="F24" s="447"/>
      <c r="G24" s="447"/>
      <c r="H24" s="447"/>
      <c r="I24" s="447"/>
      <c r="J24" s="447"/>
      <c r="K24" s="447"/>
      <c r="L24" s="447"/>
      <c r="M24" s="498"/>
    </row>
    <row r="25" spans="1:17" s="393" customFormat="1" ht="15" customHeight="1" x14ac:dyDescent="0.3">
      <c r="A25" s="439"/>
      <c r="B25" s="540"/>
      <c r="C25" s="410"/>
      <c r="D25" s="501"/>
      <c r="E25" s="986" t="s">
        <v>862</v>
      </c>
      <c r="F25" s="909" t="s">
        <v>1019</v>
      </c>
      <c r="G25" s="988" t="s">
        <v>1020</v>
      </c>
      <c r="H25" s="990" t="s">
        <v>888</v>
      </c>
      <c r="I25" s="990" t="str">
        <f>IF('1.Datos generales municipio'!$F$7&lt;2021,"Factor Mix eléc.(3) kg CO2/kWh","Factor Mix eléc.(3) kg CO2e/kWh")</f>
        <v>Factor Mix eléc.(3) kg CO2/kWh</v>
      </c>
      <c r="J25" s="992" t="str">
        <f>IF('1.Datos generales municipio'!$F$7&lt;2021,"Emisiones (4) kg CO2","Emisiones (4)            kg CO2e")</f>
        <v>Emisiones (4) kg CO2</v>
      </c>
      <c r="K25" s="502"/>
    </row>
    <row r="26" spans="1:17" s="393" customFormat="1" ht="15" customHeight="1" x14ac:dyDescent="0.3">
      <c r="A26" s="439"/>
      <c r="B26" s="540"/>
      <c r="C26" s="410"/>
      <c r="E26" s="987"/>
      <c r="F26" s="911"/>
      <c r="G26" s="989"/>
      <c r="H26" s="991"/>
      <c r="I26" s="991"/>
      <c r="J26" s="993"/>
      <c r="K26" s="502"/>
    </row>
    <row r="27" spans="1:17" s="393" customFormat="1" ht="15" customHeight="1" x14ac:dyDescent="0.3">
      <c r="A27" s="439"/>
      <c r="B27" s="540"/>
      <c r="C27" s="410"/>
      <c r="E27" s="642"/>
      <c r="F27" s="626"/>
      <c r="G27" s="644"/>
      <c r="H27" s="643"/>
      <c r="I27" s="839" t="str">
        <f ca="1">Datos!G753</f>
        <v/>
      </c>
      <c r="J27" s="646" t="str">
        <f ca="1">Datos!H753</f>
        <v/>
      </c>
      <c r="K27" s="502"/>
    </row>
    <row r="28" spans="1:17" s="393" customFormat="1" ht="15" customHeight="1" x14ac:dyDescent="0.3">
      <c r="A28" s="439"/>
      <c r="B28" s="540"/>
      <c r="C28" s="410"/>
      <c r="E28" s="632"/>
      <c r="F28" s="626"/>
      <c r="G28" s="645"/>
      <c r="H28" s="5"/>
      <c r="I28" s="840" t="str">
        <f ca="1">Datos!G754</f>
        <v/>
      </c>
      <c r="J28" s="647" t="str">
        <f ca="1">Datos!H754</f>
        <v/>
      </c>
      <c r="K28" s="502"/>
      <c r="L28" s="473"/>
    </row>
    <row r="29" spans="1:17" s="393" customFormat="1" ht="15" customHeight="1" x14ac:dyDescent="0.3">
      <c r="A29" s="439"/>
      <c r="B29" s="540"/>
      <c r="C29" s="410"/>
      <c r="E29" s="632"/>
      <c r="F29" s="626"/>
      <c r="G29" s="645"/>
      <c r="H29" s="6"/>
      <c r="I29" s="840" t="str">
        <f ca="1">Datos!G755</f>
        <v/>
      </c>
      <c r="J29" s="647" t="str">
        <f ca="1">Datos!H755</f>
        <v/>
      </c>
      <c r="K29" s="502"/>
      <c r="L29" s="473"/>
    </row>
    <row r="30" spans="1:17" s="393" customFormat="1" ht="15" customHeight="1" x14ac:dyDescent="0.3">
      <c r="A30" s="533"/>
      <c r="B30" s="540"/>
      <c r="C30" s="410"/>
      <c r="E30" s="632"/>
      <c r="F30" s="626"/>
      <c r="G30" s="645"/>
      <c r="H30" s="6"/>
      <c r="I30" s="840" t="str">
        <f ca="1">Datos!G756</f>
        <v/>
      </c>
      <c r="J30" s="647" t="str">
        <f ca="1">Datos!H756</f>
        <v/>
      </c>
      <c r="K30" s="502"/>
      <c r="L30" s="473"/>
    </row>
    <row r="31" spans="1:17" s="393" customFormat="1" ht="15" customHeight="1" x14ac:dyDescent="0.3">
      <c r="A31" s="533"/>
      <c r="B31" s="540"/>
      <c r="C31" s="410"/>
      <c r="E31" s="632"/>
      <c r="F31" s="626"/>
      <c r="G31" s="645"/>
      <c r="H31" s="6"/>
      <c r="I31" s="840" t="str">
        <f ca="1">Datos!G757</f>
        <v/>
      </c>
      <c r="J31" s="647" t="str">
        <f ca="1">Datos!H757</f>
        <v/>
      </c>
      <c r="K31" s="502"/>
      <c r="L31" s="473"/>
    </row>
    <row r="32" spans="1:17" s="393" customFormat="1" ht="15" customHeight="1" x14ac:dyDescent="0.3">
      <c r="A32" s="533"/>
      <c r="B32" s="540"/>
      <c r="C32" s="410"/>
      <c r="E32" s="632"/>
      <c r="F32" s="626"/>
      <c r="G32" s="645"/>
      <c r="H32" s="6"/>
      <c r="I32" s="840" t="str">
        <f ca="1">Datos!G758</f>
        <v/>
      </c>
      <c r="J32" s="647" t="str">
        <f ca="1">Datos!H758</f>
        <v/>
      </c>
      <c r="K32" s="502"/>
      <c r="L32" s="473"/>
    </row>
    <row r="33" spans="1:12" s="393" customFormat="1" ht="15" customHeight="1" x14ac:dyDescent="0.3">
      <c r="A33" s="533"/>
      <c r="B33" s="540"/>
      <c r="C33" s="410"/>
      <c r="E33" s="632"/>
      <c r="F33" s="626"/>
      <c r="G33" s="645"/>
      <c r="H33" s="6"/>
      <c r="I33" s="840" t="str">
        <f ca="1">Datos!G759</f>
        <v/>
      </c>
      <c r="J33" s="647" t="str">
        <f ca="1">Datos!H759</f>
        <v/>
      </c>
      <c r="K33" s="502"/>
      <c r="L33" s="473"/>
    </row>
    <row r="34" spans="1:12" s="393" customFormat="1" ht="15" customHeight="1" x14ac:dyDescent="0.3">
      <c r="A34" s="533"/>
      <c r="B34" s="540"/>
      <c r="C34" s="410"/>
      <c r="E34" s="632"/>
      <c r="F34" s="626"/>
      <c r="G34" s="645"/>
      <c r="H34" s="6"/>
      <c r="I34" s="840" t="str">
        <f ca="1">Datos!G760</f>
        <v/>
      </c>
      <c r="J34" s="647" t="str">
        <f ca="1">Datos!H760</f>
        <v/>
      </c>
      <c r="K34" s="502"/>
      <c r="L34" s="473"/>
    </row>
    <row r="35" spans="1:12" s="393" customFormat="1" ht="15" customHeight="1" x14ac:dyDescent="0.3">
      <c r="A35" s="533"/>
      <c r="B35" s="540"/>
      <c r="C35" s="410"/>
      <c r="E35" s="632"/>
      <c r="F35" s="626"/>
      <c r="G35" s="645"/>
      <c r="H35" s="6"/>
      <c r="I35" s="840" t="str">
        <f ca="1">Datos!G761</f>
        <v/>
      </c>
      <c r="J35" s="647" t="str">
        <f ca="1">Datos!H761</f>
        <v/>
      </c>
      <c r="K35" s="502"/>
      <c r="L35" s="473"/>
    </row>
    <row r="36" spans="1:12" s="393" customFormat="1" ht="15" customHeight="1" x14ac:dyDescent="0.3">
      <c r="A36" s="533"/>
      <c r="B36" s="540"/>
      <c r="C36" s="410"/>
      <c r="E36" s="632"/>
      <c r="F36" s="626"/>
      <c r="G36" s="645"/>
      <c r="H36" s="6"/>
      <c r="I36" s="840" t="str">
        <f ca="1">Datos!G762</f>
        <v/>
      </c>
      <c r="J36" s="647" t="str">
        <f ca="1">Datos!H762</f>
        <v/>
      </c>
      <c r="K36" s="502"/>
      <c r="L36" s="473"/>
    </row>
    <row r="37" spans="1:12" s="393" customFormat="1" ht="15" customHeight="1" x14ac:dyDescent="0.3">
      <c r="A37" s="533"/>
      <c r="B37" s="540"/>
      <c r="C37" s="410"/>
      <c r="E37" s="632"/>
      <c r="F37" s="626"/>
      <c r="G37" s="645"/>
      <c r="H37" s="6"/>
      <c r="I37" s="840" t="str">
        <f ca="1">Datos!G763</f>
        <v/>
      </c>
      <c r="J37" s="647" t="str">
        <f ca="1">Datos!H763</f>
        <v/>
      </c>
      <c r="K37" s="502"/>
      <c r="L37" s="473"/>
    </row>
    <row r="38" spans="1:12" s="393" customFormat="1" ht="15" customHeight="1" x14ac:dyDescent="0.3">
      <c r="A38" s="533"/>
      <c r="B38" s="540"/>
      <c r="C38" s="410"/>
      <c r="E38" s="632"/>
      <c r="F38" s="626"/>
      <c r="G38" s="645"/>
      <c r="H38" s="6"/>
      <c r="I38" s="840" t="str">
        <f ca="1">Datos!G764</f>
        <v/>
      </c>
      <c r="J38" s="647" t="str">
        <f ca="1">Datos!H764</f>
        <v/>
      </c>
      <c r="K38" s="502"/>
      <c r="L38" s="473"/>
    </row>
    <row r="39" spans="1:12" s="393" customFormat="1" ht="15" customHeight="1" x14ac:dyDescent="0.3">
      <c r="A39" s="533"/>
      <c r="B39" s="540"/>
      <c r="C39" s="410"/>
      <c r="E39" s="632"/>
      <c r="F39" s="626"/>
      <c r="G39" s="645"/>
      <c r="H39" s="6"/>
      <c r="I39" s="840" t="str">
        <f ca="1">Datos!G765</f>
        <v/>
      </c>
      <c r="J39" s="647" t="str">
        <f ca="1">Datos!H765</f>
        <v/>
      </c>
      <c r="K39" s="502"/>
      <c r="L39" s="473"/>
    </row>
    <row r="40" spans="1:12" s="393" customFormat="1" ht="15" customHeight="1" x14ac:dyDescent="0.3">
      <c r="A40" s="533"/>
      <c r="B40" s="540"/>
      <c r="C40" s="410"/>
      <c r="E40" s="632"/>
      <c r="F40" s="626"/>
      <c r="G40" s="645"/>
      <c r="H40" s="6"/>
      <c r="I40" s="840" t="str">
        <f ca="1">Datos!G766</f>
        <v/>
      </c>
      <c r="J40" s="647" t="str">
        <f ca="1">Datos!H766</f>
        <v/>
      </c>
      <c r="K40" s="502"/>
      <c r="L40" s="473"/>
    </row>
    <row r="41" spans="1:12" s="393" customFormat="1" ht="15" customHeight="1" x14ac:dyDescent="0.3">
      <c r="A41" s="533"/>
      <c r="B41" s="540"/>
      <c r="C41" s="410"/>
      <c r="E41" s="632"/>
      <c r="F41" s="626"/>
      <c r="G41" s="645"/>
      <c r="H41" s="6"/>
      <c r="I41" s="840" t="str">
        <f ca="1">Datos!G767</f>
        <v/>
      </c>
      <c r="J41" s="647" t="str">
        <f ca="1">Datos!H767</f>
        <v/>
      </c>
      <c r="K41" s="502"/>
      <c r="L41" s="473"/>
    </row>
    <row r="42" spans="1:12" s="393" customFormat="1" ht="15" customHeight="1" x14ac:dyDescent="0.3">
      <c r="A42" s="533"/>
      <c r="B42" s="540"/>
      <c r="C42" s="410"/>
      <c r="E42" s="632"/>
      <c r="F42" s="626"/>
      <c r="G42" s="645"/>
      <c r="H42" s="6"/>
      <c r="I42" s="840" t="str">
        <f ca="1">Datos!G768</f>
        <v/>
      </c>
      <c r="J42" s="647" t="str">
        <f ca="1">Datos!H768</f>
        <v/>
      </c>
      <c r="K42" s="502"/>
      <c r="L42" s="473"/>
    </row>
    <row r="43" spans="1:12" s="393" customFormat="1" ht="15" customHeight="1" x14ac:dyDescent="0.3">
      <c r="A43" s="533"/>
      <c r="B43" s="540"/>
      <c r="C43" s="410"/>
      <c r="E43" s="632"/>
      <c r="F43" s="626"/>
      <c r="G43" s="645"/>
      <c r="H43" s="6"/>
      <c r="I43" s="840" t="str">
        <f ca="1">Datos!G769</f>
        <v/>
      </c>
      <c r="J43" s="647" t="str">
        <f ca="1">Datos!H769</f>
        <v/>
      </c>
      <c r="K43" s="502"/>
      <c r="L43" s="473"/>
    </row>
    <row r="44" spans="1:12" s="393" customFormat="1" ht="15" customHeight="1" x14ac:dyDescent="0.3">
      <c r="A44" s="533"/>
      <c r="B44" s="540"/>
      <c r="C44" s="410"/>
      <c r="E44" s="632"/>
      <c r="F44" s="626"/>
      <c r="G44" s="645"/>
      <c r="H44" s="6"/>
      <c r="I44" s="840" t="str">
        <f ca="1">Datos!G770</f>
        <v/>
      </c>
      <c r="J44" s="647" t="str">
        <f ca="1">Datos!H770</f>
        <v/>
      </c>
      <c r="K44" s="502"/>
      <c r="L44" s="473"/>
    </row>
    <row r="45" spans="1:12" s="393" customFormat="1" ht="15" customHeight="1" x14ac:dyDescent="0.3">
      <c r="A45" s="533"/>
      <c r="B45" s="540"/>
      <c r="C45" s="410"/>
      <c r="E45" s="632"/>
      <c r="F45" s="626"/>
      <c r="G45" s="645"/>
      <c r="H45" s="6"/>
      <c r="I45" s="840" t="str">
        <f ca="1">Datos!G771</f>
        <v/>
      </c>
      <c r="J45" s="647" t="str">
        <f ca="1">Datos!H771</f>
        <v/>
      </c>
      <c r="K45" s="502"/>
      <c r="L45" s="473"/>
    </row>
    <row r="46" spans="1:12" s="393" customFormat="1" ht="15" customHeight="1" x14ac:dyDescent="0.3">
      <c r="A46" s="533"/>
      <c r="B46" s="540"/>
      <c r="C46" s="410"/>
      <c r="E46" s="632"/>
      <c r="F46" s="626"/>
      <c r="G46" s="645"/>
      <c r="H46" s="6"/>
      <c r="I46" s="840" t="str">
        <f ca="1">Datos!G772</f>
        <v/>
      </c>
      <c r="J46" s="647" t="str">
        <f ca="1">Datos!H772</f>
        <v/>
      </c>
      <c r="K46" s="502"/>
      <c r="L46" s="473"/>
    </row>
    <row r="47" spans="1:12" s="393" customFormat="1" ht="15" customHeight="1" x14ac:dyDescent="0.3">
      <c r="A47" s="533"/>
      <c r="B47" s="540"/>
      <c r="C47" s="410"/>
      <c r="E47" s="632"/>
      <c r="F47" s="626"/>
      <c r="G47" s="645"/>
      <c r="H47" s="6"/>
      <c r="I47" s="840" t="str">
        <f ca="1">Datos!G773</f>
        <v/>
      </c>
      <c r="J47" s="647" t="str">
        <f ca="1">Datos!H773</f>
        <v/>
      </c>
      <c r="K47" s="502"/>
      <c r="L47" s="473"/>
    </row>
    <row r="48" spans="1:12" s="393" customFormat="1" ht="15" customHeight="1" x14ac:dyDescent="0.3">
      <c r="A48" s="533"/>
      <c r="B48" s="540"/>
      <c r="C48" s="410"/>
      <c r="E48" s="632"/>
      <c r="F48" s="626"/>
      <c r="G48" s="645"/>
      <c r="H48" s="6"/>
      <c r="I48" s="840" t="str">
        <f ca="1">Datos!G774</f>
        <v/>
      </c>
      <c r="J48" s="647" t="str">
        <f ca="1">Datos!H774</f>
        <v/>
      </c>
      <c r="K48" s="502"/>
      <c r="L48" s="473"/>
    </row>
    <row r="49" spans="1:52" s="393" customFormat="1" ht="15" customHeight="1" x14ac:dyDescent="0.3">
      <c r="A49" s="533"/>
      <c r="B49" s="540"/>
      <c r="C49" s="410"/>
      <c r="J49" s="503">
        <f ca="1">SUM(J27:J48)</f>
        <v>0</v>
      </c>
      <c r="K49" s="502"/>
      <c r="L49" s="473"/>
    </row>
    <row r="50" spans="1:52" s="393" customFormat="1" ht="17.25" customHeight="1" x14ac:dyDescent="0.3">
      <c r="A50" s="533"/>
      <c r="B50" s="540"/>
      <c r="C50" s="410"/>
      <c r="E50" s="905" t="s">
        <v>1355</v>
      </c>
      <c r="F50" s="905"/>
      <c r="G50" s="905"/>
      <c r="H50" s="905"/>
      <c r="I50" s="905"/>
      <c r="J50" s="905"/>
      <c r="K50" s="905"/>
      <c r="L50" s="473"/>
    </row>
    <row r="51" spans="1:52" s="393" customFormat="1" ht="17.25" customHeight="1" x14ac:dyDescent="0.3">
      <c r="A51" s="533"/>
      <c r="B51" s="540"/>
      <c r="C51" s="410"/>
      <c r="E51" s="905"/>
      <c r="F51" s="905"/>
      <c r="G51" s="905"/>
      <c r="H51" s="905"/>
      <c r="I51" s="905"/>
      <c r="J51" s="905"/>
      <c r="K51" s="905"/>
      <c r="L51" s="473"/>
    </row>
    <row r="52" spans="1:52" s="393" customFormat="1" ht="22.5" customHeight="1" x14ac:dyDescent="0.3">
      <c r="A52" s="533"/>
      <c r="B52" s="540"/>
      <c r="C52" s="410"/>
      <c r="E52" s="905"/>
      <c r="F52" s="905"/>
      <c r="G52" s="905"/>
      <c r="H52" s="905"/>
      <c r="I52" s="905"/>
      <c r="J52" s="905"/>
      <c r="K52" s="905"/>
    </row>
    <row r="53" spans="1:52" s="393" customFormat="1" ht="17.25" customHeight="1" x14ac:dyDescent="0.3">
      <c r="A53" s="533"/>
      <c r="B53" s="540"/>
      <c r="C53" s="410"/>
      <c r="E53" s="905" t="s">
        <v>1356</v>
      </c>
      <c r="F53" s="905"/>
      <c r="G53" s="905"/>
      <c r="H53" s="905"/>
      <c r="I53" s="905"/>
      <c r="J53" s="905"/>
      <c r="K53" s="905"/>
    </row>
    <row r="54" spans="1:52" s="393" customFormat="1" x14ac:dyDescent="0.3">
      <c r="A54" s="533"/>
      <c r="B54" s="540"/>
      <c r="C54" s="410"/>
      <c r="E54" s="905"/>
      <c r="F54" s="905"/>
      <c r="G54" s="905"/>
      <c r="H54" s="905"/>
      <c r="I54" s="905"/>
      <c r="J54" s="905"/>
      <c r="K54" s="905"/>
    </row>
    <row r="55" spans="1:52" s="393" customFormat="1" ht="17.25" customHeight="1" x14ac:dyDescent="0.3">
      <c r="A55" s="533"/>
      <c r="B55" s="540"/>
      <c r="C55" s="410"/>
      <c r="E55" s="942" t="s">
        <v>1357</v>
      </c>
      <c r="F55" s="942"/>
      <c r="G55" s="942"/>
      <c r="H55" s="942"/>
      <c r="I55" s="942"/>
      <c r="J55" s="942"/>
      <c r="K55" s="942"/>
    </row>
    <row r="56" spans="1:52" s="393" customFormat="1" ht="17.25" customHeight="1" x14ac:dyDescent="0.3">
      <c r="A56" s="533"/>
      <c r="B56" s="540"/>
      <c r="C56" s="410"/>
      <c r="E56" s="942"/>
      <c r="F56" s="942"/>
      <c r="G56" s="942"/>
      <c r="H56" s="942"/>
      <c r="I56" s="942"/>
      <c r="J56" s="942"/>
      <c r="K56" s="942"/>
    </row>
    <row r="57" spans="1:52" s="393" customFormat="1" ht="17.25" customHeight="1" x14ac:dyDescent="0.3">
      <c r="A57" s="533"/>
      <c r="B57" s="540"/>
      <c r="C57" s="410"/>
      <c r="E57" s="905" t="s">
        <v>1358</v>
      </c>
      <c r="F57" s="905"/>
      <c r="G57" s="905"/>
      <c r="H57" s="905"/>
      <c r="I57" s="905"/>
      <c r="J57" s="905"/>
      <c r="K57" s="905"/>
    </row>
    <row r="58" spans="1:52" s="393" customFormat="1" ht="17.25" customHeight="1" x14ac:dyDescent="0.3">
      <c r="A58" s="533"/>
      <c r="B58" s="540"/>
      <c r="C58" s="410"/>
      <c r="E58" s="905"/>
      <c r="F58" s="905"/>
      <c r="G58" s="905"/>
      <c r="H58" s="905"/>
      <c r="I58" s="905"/>
      <c r="J58" s="905"/>
      <c r="K58" s="905"/>
    </row>
    <row r="59" spans="1:52" s="393" customFormat="1" ht="17.25" customHeight="1" x14ac:dyDescent="0.3">
      <c r="A59" s="419"/>
      <c r="B59" s="540"/>
      <c r="C59" s="410"/>
      <c r="D59" s="403"/>
      <c r="E59" s="636" t="s">
        <v>1359</v>
      </c>
      <c r="F59" s="621"/>
      <c r="G59" s="621"/>
      <c r="H59" s="621"/>
      <c r="I59" s="621"/>
      <c r="J59" s="621"/>
      <c r="K59" s="621"/>
      <c r="L59" s="478"/>
      <c r="M59" s="478"/>
      <c r="AR59" s="478"/>
      <c r="AS59" s="478"/>
      <c r="AT59" s="478"/>
      <c r="AU59" s="478"/>
      <c r="AV59" s="478"/>
      <c r="AW59" s="478"/>
      <c r="AX59" s="478"/>
      <c r="AY59" s="478"/>
      <c r="AZ59" s="478"/>
    </row>
    <row r="60" spans="1:52" s="393" customFormat="1" ht="15" customHeight="1" x14ac:dyDescent="0.3">
      <c r="A60" s="533"/>
      <c r="B60" s="540"/>
      <c r="C60" s="410"/>
    </row>
    <row r="61" spans="1:52" s="473" customFormat="1" ht="15" customHeight="1" x14ac:dyDescent="0.3">
      <c r="A61" s="537"/>
      <c r="B61" s="540"/>
      <c r="C61" s="410"/>
      <c r="D61" s="625" t="s">
        <v>724</v>
      </c>
      <c r="E61" s="625"/>
      <c r="F61" s="625"/>
      <c r="G61" s="625"/>
      <c r="H61" s="625"/>
      <c r="I61" s="625"/>
      <c r="J61" s="625"/>
      <c r="K61" s="625"/>
      <c r="L61" s="625"/>
      <c r="M61" s="393"/>
      <c r="N61" s="497"/>
      <c r="O61" s="491"/>
      <c r="P61" s="491"/>
      <c r="Q61" s="414"/>
    </row>
    <row r="62" spans="1:52" s="473" customFormat="1" ht="15" customHeight="1" x14ac:dyDescent="0.3">
      <c r="A62" s="439"/>
      <c r="B62" s="541"/>
      <c r="C62" s="410"/>
      <c r="D62" s="499"/>
      <c r="M62" s="393"/>
    </row>
    <row r="63" spans="1:52" s="393" customFormat="1" ht="15" customHeight="1" x14ac:dyDescent="0.3">
      <c r="A63" s="533"/>
      <c r="B63" s="540"/>
      <c r="C63" s="410"/>
      <c r="D63" s="408"/>
      <c r="E63" s="900" t="s">
        <v>1360</v>
      </c>
      <c r="F63" s="900"/>
      <c r="G63" s="900"/>
      <c r="H63" s="900"/>
      <c r="I63" s="900"/>
      <c r="J63" s="900"/>
      <c r="K63" s="900"/>
      <c r="L63" s="504"/>
    </row>
    <row r="64" spans="1:52" s="393" customFormat="1" ht="17.25" customHeight="1" x14ac:dyDescent="0.3">
      <c r="A64" s="533"/>
      <c r="B64" s="540"/>
      <c r="C64" s="410"/>
      <c r="D64" s="557"/>
      <c r="E64" s="900"/>
      <c r="F64" s="900"/>
      <c r="G64" s="900"/>
      <c r="H64" s="900"/>
      <c r="I64" s="900"/>
      <c r="J64" s="900"/>
      <c r="K64" s="900"/>
      <c r="L64" s="504"/>
      <c r="M64" s="498"/>
    </row>
    <row r="65" spans="1:11" s="393" customFormat="1" ht="15" customHeight="1" x14ac:dyDescent="0.3">
      <c r="A65" s="533"/>
      <c r="B65" s="540"/>
      <c r="C65" s="410"/>
      <c r="D65" s="1002" t="s">
        <v>731</v>
      </c>
      <c r="E65" s="1002"/>
      <c r="F65" s="1002"/>
      <c r="G65" s="1002"/>
      <c r="H65" s="1002"/>
      <c r="I65" s="1002"/>
      <c r="J65" s="1002"/>
      <c r="K65" s="1002"/>
    </row>
    <row r="66" spans="1:11" s="393" customFormat="1" ht="17.25" customHeight="1" x14ac:dyDescent="0.3">
      <c r="A66" s="533"/>
      <c r="B66" s="540"/>
      <c r="C66" s="410"/>
      <c r="D66" s="1002"/>
      <c r="E66" s="1002"/>
      <c r="F66" s="1002"/>
      <c r="G66" s="1002"/>
      <c r="H66" s="1002"/>
      <c r="I66" s="1002"/>
      <c r="J66" s="1002"/>
      <c r="K66" s="1002"/>
    </row>
    <row r="67" spans="1:11" s="393" customFormat="1" ht="17.25" customHeight="1" x14ac:dyDescent="0.3">
      <c r="A67" s="533"/>
      <c r="B67" s="540"/>
      <c r="C67" s="410"/>
      <c r="D67" s="1002" t="s">
        <v>732</v>
      </c>
      <c r="E67" s="1002"/>
      <c r="F67" s="1002"/>
      <c r="G67" s="1002"/>
      <c r="H67" s="1002"/>
      <c r="I67" s="1002"/>
      <c r="J67" s="1002"/>
      <c r="K67" s="1002"/>
    </row>
    <row r="68" spans="1:11" s="393" customFormat="1" ht="15" customHeight="1" x14ac:dyDescent="0.3">
      <c r="A68" s="533"/>
      <c r="B68" s="540"/>
      <c r="C68" s="410"/>
      <c r="D68" s="1002"/>
      <c r="E68" s="1002"/>
      <c r="F68" s="1002"/>
      <c r="G68" s="1002"/>
      <c r="H68" s="1002"/>
      <c r="I68" s="1002"/>
      <c r="J68" s="1002"/>
      <c r="K68" s="1002"/>
    </row>
    <row r="69" spans="1:11" s="393" customFormat="1" ht="15" customHeight="1" x14ac:dyDescent="0.3">
      <c r="A69" s="533"/>
      <c r="B69" s="540"/>
      <c r="C69" s="410"/>
      <c r="E69" s="417"/>
      <c r="F69" s="417"/>
      <c r="G69" s="417"/>
      <c r="H69" s="417"/>
      <c r="I69" s="417"/>
      <c r="J69" s="417"/>
      <c r="K69" s="417"/>
    </row>
    <row r="70" spans="1:11" s="393" customFormat="1" ht="15" customHeight="1" x14ac:dyDescent="0.3">
      <c r="A70" s="533"/>
      <c r="B70" s="540"/>
      <c r="C70" s="410"/>
      <c r="E70" s="986" t="s">
        <v>862</v>
      </c>
      <c r="F70" s="909" t="s">
        <v>1021</v>
      </c>
      <c r="G70" s="996" t="s">
        <v>1020</v>
      </c>
      <c r="H70" s="909" t="s">
        <v>355</v>
      </c>
      <c r="I70" s="990" t="str">
        <f>IF('1.Datos generales municipio'!$F$7&lt;2021,"Factor Mix eléc.(3) kg CO2/kWh","Factor Mix eléc.(3) kg CO2e/kWh")</f>
        <v>Factor Mix eléc.(3) kg CO2/kWh</v>
      </c>
      <c r="J70" s="992" t="str">
        <f>IF('1.Datos generales municipio'!$F$7&lt;2021,"Emisiones (4) kg CO2","Emisiones (4) kg CO2e")</f>
        <v>Emisiones (4) kg CO2</v>
      </c>
    </row>
    <row r="71" spans="1:11" s="393" customFormat="1" ht="15" customHeight="1" x14ac:dyDescent="0.3">
      <c r="A71" s="533"/>
      <c r="B71" s="540"/>
      <c r="C71" s="410"/>
      <c r="E71" s="987"/>
      <c r="F71" s="911"/>
      <c r="G71" s="997"/>
      <c r="H71" s="911"/>
      <c r="I71" s="991"/>
      <c r="J71" s="993"/>
    </row>
    <row r="72" spans="1:11" s="393" customFormat="1" ht="15" customHeight="1" x14ac:dyDescent="0.3">
      <c r="A72" s="533"/>
      <c r="B72" s="540"/>
      <c r="C72" s="410"/>
      <c r="E72" s="632"/>
      <c r="F72" s="626"/>
      <c r="G72" s="645"/>
      <c r="H72" s="5"/>
      <c r="I72" s="840" t="str">
        <f ca="1">Datos!G1019</f>
        <v/>
      </c>
      <c r="J72" s="648" t="str">
        <f ca="1">Datos!H1019</f>
        <v/>
      </c>
    </row>
    <row r="73" spans="1:11" s="393" customFormat="1" ht="15" customHeight="1" x14ac:dyDescent="0.3">
      <c r="A73" s="533"/>
      <c r="B73" s="540"/>
      <c r="C73" s="410"/>
      <c r="E73" s="632"/>
      <c r="F73" s="626"/>
      <c r="G73" s="645"/>
      <c r="H73" s="5"/>
      <c r="I73" s="840" t="str">
        <f ca="1">Datos!G1020</f>
        <v/>
      </c>
      <c r="J73" s="647" t="str">
        <f ca="1">Datos!H1020</f>
        <v/>
      </c>
    </row>
    <row r="74" spans="1:11" s="393" customFormat="1" ht="15" customHeight="1" x14ac:dyDescent="0.3">
      <c r="A74" s="421"/>
      <c r="B74" s="540"/>
      <c r="C74" s="410"/>
      <c r="E74" s="632"/>
      <c r="F74" s="626"/>
      <c r="G74" s="645"/>
      <c r="H74" s="6"/>
      <c r="I74" s="840" t="str">
        <f ca="1">Datos!G1021</f>
        <v/>
      </c>
      <c r="J74" s="647" t="str">
        <f ca="1">Datos!H1021</f>
        <v/>
      </c>
    </row>
    <row r="75" spans="1:11" s="393" customFormat="1" ht="15" customHeight="1" x14ac:dyDescent="0.3">
      <c r="A75" s="421"/>
      <c r="B75" s="540"/>
      <c r="C75" s="410"/>
      <c r="E75" s="632"/>
      <c r="F75" s="626"/>
      <c r="G75" s="645"/>
      <c r="H75" s="6"/>
      <c r="I75" s="840" t="str">
        <f ca="1">Datos!G1022</f>
        <v/>
      </c>
      <c r="J75" s="647" t="str">
        <f ca="1">Datos!H1022</f>
        <v/>
      </c>
    </row>
    <row r="76" spans="1:11" s="393" customFormat="1" ht="15" customHeight="1" x14ac:dyDescent="0.3">
      <c r="A76" s="421"/>
      <c r="B76" s="540"/>
      <c r="C76" s="410"/>
      <c r="E76" s="632"/>
      <c r="F76" s="626"/>
      <c r="G76" s="645"/>
      <c r="H76" s="6"/>
      <c r="I76" s="840" t="str">
        <f ca="1">Datos!G1023</f>
        <v/>
      </c>
      <c r="J76" s="647" t="str">
        <f ca="1">Datos!H1023</f>
        <v/>
      </c>
    </row>
    <row r="77" spans="1:11" s="393" customFormat="1" ht="15" customHeight="1" x14ac:dyDescent="0.3">
      <c r="A77" s="419"/>
      <c r="B77" s="540"/>
      <c r="C77" s="410"/>
      <c r="E77" s="632"/>
      <c r="F77" s="626"/>
      <c r="G77" s="645"/>
      <c r="H77" s="6"/>
      <c r="I77" s="840" t="str">
        <f ca="1">Datos!G1024</f>
        <v/>
      </c>
      <c r="J77" s="647" t="str">
        <f ca="1">Datos!H1024</f>
        <v/>
      </c>
    </row>
    <row r="78" spans="1:11" s="393" customFormat="1" ht="15" customHeight="1" x14ac:dyDescent="0.3">
      <c r="A78" s="534"/>
      <c r="B78" s="542"/>
      <c r="C78" s="414"/>
      <c r="E78" s="632"/>
      <c r="F78" s="626"/>
      <c r="G78" s="645"/>
      <c r="H78" s="6"/>
      <c r="I78" s="840" t="str">
        <f ca="1">Datos!G1025</f>
        <v/>
      </c>
      <c r="J78" s="647" t="str">
        <f ca="1">Datos!H1025</f>
        <v/>
      </c>
    </row>
    <row r="79" spans="1:11" s="393" customFormat="1" ht="15" customHeight="1" x14ac:dyDescent="0.3">
      <c r="A79" s="534"/>
      <c r="B79" s="542"/>
      <c r="C79" s="414"/>
      <c r="E79" s="632"/>
      <c r="F79" s="626"/>
      <c r="G79" s="645"/>
      <c r="H79" s="6"/>
      <c r="I79" s="840" t="str">
        <f ca="1">Datos!G1026</f>
        <v/>
      </c>
      <c r="J79" s="647" t="str">
        <f ca="1">Datos!H1026</f>
        <v/>
      </c>
    </row>
    <row r="80" spans="1:11" s="393" customFormat="1" ht="15" customHeight="1" x14ac:dyDescent="0.3">
      <c r="A80" s="534"/>
      <c r="B80" s="542"/>
      <c r="C80" s="414"/>
      <c r="E80" s="632"/>
      <c r="F80" s="626"/>
      <c r="G80" s="645"/>
      <c r="H80" s="6"/>
      <c r="I80" s="840" t="str">
        <f ca="1">Datos!G1027</f>
        <v/>
      </c>
      <c r="J80" s="647" t="str">
        <f ca="1">Datos!H1027</f>
        <v/>
      </c>
    </row>
    <row r="81" spans="1:52" s="393" customFormat="1" ht="15" customHeight="1" x14ac:dyDescent="0.3">
      <c r="A81" s="534"/>
      <c r="B81" s="542"/>
      <c r="C81" s="414"/>
      <c r="E81" s="632"/>
      <c r="F81" s="626"/>
      <c r="G81" s="645"/>
      <c r="H81" s="6"/>
      <c r="I81" s="840" t="str">
        <f ca="1">Datos!G1028</f>
        <v/>
      </c>
      <c r="J81" s="647" t="str">
        <f ca="1">Datos!H1028</f>
        <v/>
      </c>
    </row>
    <row r="82" spans="1:52" s="393" customFormat="1" ht="14.25" customHeight="1" x14ac:dyDescent="0.3">
      <c r="A82" s="533"/>
      <c r="B82" s="540"/>
      <c r="C82" s="410"/>
      <c r="J82" s="503">
        <f ca="1">SUM(J72:J81)</f>
        <v>0</v>
      </c>
    </row>
    <row r="83" spans="1:52" s="393" customFormat="1" ht="14.25" customHeight="1" x14ac:dyDescent="0.3">
      <c r="A83" s="533"/>
      <c r="B83" s="540"/>
      <c r="C83" s="410"/>
      <c r="E83" s="1000" t="s">
        <v>1361</v>
      </c>
      <c r="F83" s="1000"/>
      <c r="G83" s="1000"/>
      <c r="H83" s="1000"/>
      <c r="I83" s="1000"/>
      <c r="J83" s="1000"/>
      <c r="K83" s="1000"/>
      <c r="L83" s="473"/>
    </row>
    <row r="84" spans="1:52" s="393" customFormat="1" ht="14.25" customHeight="1" x14ac:dyDescent="0.3">
      <c r="A84" s="533"/>
      <c r="B84" s="540"/>
      <c r="C84" s="410"/>
      <c r="E84" s="1000"/>
      <c r="F84" s="1000"/>
      <c r="G84" s="1000"/>
      <c r="H84" s="1000"/>
      <c r="I84" s="1000"/>
      <c r="J84" s="1000"/>
      <c r="K84" s="1000"/>
    </row>
    <row r="85" spans="1:52" s="393" customFormat="1" ht="17.25" customHeight="1" x14ac:dyDescent="0.3">
      <c r="A85" s="533"/>
      <c r="B85" s="540"/>
      <c r="C85" s="410"/>
      <c r="E85" s="905" t="s">
        <v>1356</v>
      </c>
      <c r="F85" s="905"/>
      <c r="G85" s="905"/>
      <c r="H85" s="905"/>
      <c r="I85" s="905"/>
      <c r="J85" s="905"/>
      <c r="K85" s="905"/>
    </row>
    <row r="86" spans="1:52" s="393" customFormat="1" x14ac:dyDescent="0.3">
      <c r="A86" s="533"/>
      <c r="B86" s="540"/>
      <c r="C86" s="410"/>
      <c r="E86" s="905"/>
      <c r="F86" s="905"/>
      <c r="G86" s="905"/>
      <c r="H86" s="905"/>
      <c r="I86" s="905"/>
      <c r="J86" s="905"/>
      <c r="K86" s="905"/>
    </row>
    <row r="87" spans="1:52" s="393" customFormat="1" ht="17.25" customHeight="1" x14ac:dyDescent="0.3">
      <c r="A87" s="533"/>
      <c r="B87" s="540"/>
      <c r="C87" s="410"/>
      <c r="E87" s="942" t="s">
        <v>1357</v>
      </c>
      <c r="F87" s="942"/>
      <c r="G87" s="942"/>
      <c r="H87" s="942"/>
      <c r="I87" s="942"/>
      <c r="J87" s="942"/>
      <c r="K87" s="942"/>
    </row>
    <row r="88" spans="1:52" s="393" customFormat="1" ht="17.25" customHeight="1" x14ac:dyDescent="0.3">
      <c r="A88" s="533"/>
      <c r="B88" s="540"/>
      <c r="C88" s="410"/>
      <c r="E88" s="942"/>
      <c r="F88" s="942"/>
      <c r="G88" s="942"/>
      <c r="H88" s="942"/>
      <c r="I88" s="942"/>
      <c r="J88" s="942"/>
      <c r="K88" s="942"/>
    </row>
    <row r="89" spans="1:52" s="393" customFormat="1" ht="17.25" customHeight="1" x14ac:dyDescent="0.3">
      <c r="A89" s="533"/>
      <c r="B89" s="540"/>
      <c r="C89" s="410"/>
      <c r="E89" s="905" t="s">
        <v>1358</v>
      </c>
      <c r="F89" s="905"/>
      <c r="G89" s="905"/>
      <c r="H89" s="905"/>
      <c r="I89" s="905"/>
      <c r="J89" s="905"/>
      <c r="K89" s="905"/>
    </row>
    <row r="90" spans="1:52" s="393" customFormat="1" ht="17.25" customHeight="1" x14ac:dyDescent="0.3">
      <c r="A90" s="533"/>
      <c r="B90" s="540"/>
      <c r="C90" s="410"/>
      <c r="E90" s="905"/>
      <c r="F90" s="905"/>
      <c r="G90" s="905"/>
      <c r="H90" s="905"/>
      <c r="I90" s="905"/>
      <c r="J90" s="905"/>
      <c r="K90" s="905"/>
    </row>
    <row r="91" spans="1:52" s="393" customFormat="1" ht="17.25" customHeight="1" x14ac:dyDescent="0.3">
      <c r="A91" s="419"/>
      <c r="B91" s="540"/>
      <c r="C91" s="410"/>
      <c r="D91" s="403"/>
      <c r="E91" s="636" t="s">
        <v>1359</v>
      </c>
      <c r="F91" s="621"/>
      <c r="G91" s="621"/>
      <c r="H91" s="621"/>
      <c r="I91" s="621"/>
      <c r="J91" s="621"/>
      <c r="K91" s="621"/>
      <c r="L91" s="478"/>
      <c r="M91" s="478"/>
      <c r="AR91" s="478"/>
      <c r="AS91" s="478"/>
      <c r="AT91" s="478"/>
      <c r="AU91" s="478"/>
      <c r="AV91" s="478"/>
      <c r="AW91" s="478"/>
      <c r="AX91" s="478"/>
      <c r="AY91" s="478"/>
      <c r="AZ91" s="478"/>
    </row>
    <row r="92" spans="1:52" s="393" customFormat="1" ht="14.25" customHeight="1" x14ac:dyDescent="0.3">
      <c r="A92" s="419"/>
      <c r="B92" s="540"/>
      <c r="C92" s="410"/>
      <c r="D92" s="403"/>
      <c r="E92" s="1001"/>
      <c r="F92" s="1001"/>
      <c r="G92" s="1001"/>
      <c r="H92" s="1001"/>
      <c r="I92" s="1001"/>
      <c r="J92" s="1001"/>
      <c r="K92" s="1001"/>
      <c r="L92" s="478"/>
      <c r="M92" s="478"/>
      <c r="AR92" s="478"/>
      <c r="AS92" s="478"/>
      <c r="AT92" s="478"/>
      <c r="AU92" s="478"/>
      <c r="AV92" s="478"/>
      <c r="AW92" s="478"/>
      <c r="AX92" s="478"/>
      <c r="AY92" s="478"/>
      <c r="AZ92" s="478"/>
    </row>
    <row r="93" spans="1:52" s="473" customFormat="1" ht="15" customHeight="1" x14ac:dyDescent="0.3">
      <c r="A93" s="537"/>
      <c r="B93" s="540"/>
      <c r="C93" s="410"/>
      <c r="D93" s="625" t="s">
        <v>719</v>
      </c>
      <c r="E93" s="625"/>
      <c r="F93" s="625"/>
      <c r="G93" s="625"/>
      <c r="H93" s="625"/>
      <c r="I93" s="625"/>
      <c r="J93" s="625"/>
      <c r="K93" s="625"/>
      <c r="L93" s="625"/>
      <c r="M93" s="478"/>
      <c r="N93" s="497"/>
      <c r="O93" s="491"/>
      <c r="P93" s="491"/>
      <c r="Q93" s="414"/>
    </row>
    <row r="94" spans="1:52" s="393" customFormat="1" ht="15" customHeight="1" x14ac:dyDescent="0.3">
      <c r="A94" s="419"/>
      <c r="B94" s="540"/>
      <c r="C94" s="410"/>
      <c r="G94" s="478"/>
      <c r="H94" s="478"/>
      <c r="I94" s="478"/>
      <c r="J94" s="478"/>
      <c r="K94" s="478"/>
      <c r="L94" s="478"/>
      <c r="M94" s="478"/>
      <c r="AR94" s="478"/>
      <c r="AS94" s="478"/>
      <c r="AT94" s="478"/>
      <c r="AU94" s="478"/>
      <c r="AV94" s="478"/>
      <c r="AW94" s="478"/>
      <c r="AX94" s="478"/>
      <c r="AY94" s="478"/>
      <c r="AZ94" s="478"/>
    </row>
    <row r="95" spans="1:52" s="393" customFormat="1" ht="15" customHeight="1" x14ac:dyDescent="0.3">
      <c r="A95" s="419"/>
      <c r="B95" s="540"/>
      <c r="C95" s="410"/>
      <c r="D95" s="403"/>
      <c r="E95" s="900" t="s">
        <v>1372</v>
      </c>
      <c r="F95" s="900"/>
      <c r="G95" s="900"/>
      <c r="H95" s="900"/>
      <c r="I95" s="900"/>
      <c r="J95" s="900"/>
      <c r="K95" s="900"/>
      <c r="L95" s="478"/>
      <c r="M95" s="478"/>
      <c r="AR95" s="478"/>
      <c r="AS95" s="478"/>
      <c r="AT95" s="478"/>
      <c r="AU95" s="478"/>
      <c r="AV95" s="478"/>
      <c r="AW95" s="478"/>
      <c r="AX95" s="478"/>
      <c r="AY95" s="478"/>
      <c r="AZ95" s="478"/>
    </row>
    <row r="96" spans="1:52" s="393" customFormat="1" ht="15" customHeight="1" x14ac:dyDescent="0.3">
      <c r="A96" s="419"/>
      <c r="B96" s="540"/>
      <c r="C96" s="410"/>
      <c r="D96" s="403"/>
      <c r="E96" s="900"/>
      <c r="F96" s="900"/>
      <c r="G96" s="900"/>
      <c r="H96" s="900"/>
      <c r="I96" s="900"/>
      <c r="J96" s="900"/>
      <c r="K96" s="900"/>
      <c r="L96" s="478"/>
      <c r="M96" s="478"/>
      <c r="AR96" s="478"/>
      <c r="AS96" s="478"/>
      <c r="AT96" s="478"/>
      <c r="AU96" s="478"/>
      <c r="AV96" s="478"/>
      <c r="AW96" s="478"/>
      <c r="AX96" s="478"/>
      <c r="AY96" s="478"/>
      <c r="AZ96" s="478"/>
    </row>
    <row r="97" spans="4:43" ht="15" customHeight="1" x14ac:dyDescent="0.3">
      <c r="D97" s="410"/>
      <c r="E97" s="410"/>
      <c r="F97" s="505"/>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row>
    <row r="98" spans="4:43" ht="15" customHeight="1" x14ac:dyDescent="0.3">
      <c r="E98" s="994" t="s">
        <v>862</v>
      </c>
      <c r="F98" s="996" t="s">
        <v>733</v>
      </c>
      <c r="G98" s="909" t="s">
        <v>658</v>
      </c>
      <c r="H98" s="996" t="s">
        <v>1022</v>
      </c>
      <c r="I98" s="998" t="s">
        <v>889</v>
      </c>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row>
    <row r="99" spans="4:43" ht="15" customHeight="1" x14ac:dyDescent="0.3">
      <c r="E99" s="995"/>
      <c r="F99" s="997"/>
      <c r="G99" s="911"/>
      <c r="H99" s="997"/>
      <c r="I99" s="999"/>
      <c r="N99" s="393"/>
      <c r="O99" s="393"/>
      <c r="P99" s="393"/>
      <c r="Q99" s="393"/>
      <c r="R99" s="393"/>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row>
    <row r="100" spans="4:43" ht="15" customHeight="1" x14ac:dyDescent="0.3">
      <c r="E100" s="642"/>
      <c r="F100" s="626"/>
      <c r="G100" s="643"/>
      <c r="H100" s="841"/>
      <c r="I100" s="646" t="str">
        <f>Datos!G1043</f>
        <v/>
      </c>
      <c r="J100" s="506"/>
      <c r="K100" s="506"/>
      <c r="L100" s="506"/>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row>
    <row r="101" spans="4:43" ht="15" customHeight="1" x14ac:dyDescent="0.3">
      <c r="E101" s="632"/>
      <c r="F101" s="626"/>
      <c r="G101" s="5"/>
      <c r="H101" s="842"/>
      <c r="I101" s="647" t="str">
        <f>Datos!G1044</f>
        <v/>
      </c>
      <c r="J101" s="506"/>
      <c r="K101" s="506"/>
      <c r="L101" s="506"/>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row>
    <row r="102" spans="4:43" ht="15" customHeight="1" x14ac:dyDescent="0.3">
      <c r="E102" s="632"/>
      <c r="F102" s="626"/>
      <c r="G102" s="5"/>
      <c r="H102" s="842"/>
      <c r="I102" s="647" t="str">
        <f>Datos!G1045</f>
        <v/>
      </c>
      <c r="J102" s="506"/>
      <c r="K102" s="506"/>
      <c r="L102" s="506"/>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row>
    <row r="103" spans="4:43" ht="15" customHeight="1" x14ac:dyDescent="0.3">
      <c r="E103" s="632"/>
      <c r="F103" s="626"/>
      <c r="G103" s="5"/>
      <c r="H103" s="842"/>
      <c r="I103" s="647" t="str">
        <f>Datos!G1046</f>
        <v/>
      </c>
      <c r="J103" s="506"/>
      <c r="K103" s="506"/>
      <c r="L103" s="506"/>
      <c r="N103" s="393"/>
      <c r="O103" s="393"/>
      <c r="P103" s="393"/>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AL103" s="393"/>
      <c r="AM103" s="393"/>
      <c r="AN103" s="393"/>
      <c r="AO103" s="393"/>
      <c r="AP103" s="393"/>
      <c r="AQ103" s="393"/>
    </row>
    <row r="104" spans="4:43" ht="15" customHeight="1" x14ac:dyDescent="0.3">
      <c r="E104" s="632"/>
      <c r="F104" s="626"/>
      <c r="G104" s="5"/>
      <c r="H104" s="842"/>
      <c r="I104" s="647" t="str">
        <f>Datos!G1047</f>
        <v/>
      </c>
      <c r="J104" s="506"/>
      <c r="K104" s="506"/>
      <c r="L104" s="506"/>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3"/>
    </row>
    <row r="105" spans="4:43" ht="15" customHeight="1" x14ac:dyDescent="0.3">
      <c r="E105" s="632"/>
      <c r="F105" s="626"/>
      <c r="G105" s="5"/>
      <c r="H105" s="842"/>
      <c r="I105" s="647" t="str">
        <f>Datos!G1048</f>
        <v/>
      </c>
      <c r="J105" s="506"/>
      <c r="K105" s="506"/>
      <c r="L105" s="506"/>
      <c r="N105" s="393"/>
      <c r="O105" s="393"/>
      <c r="P105" s="393"/>
      <c r="Q105" s="393"/>
      <c r="R105" s="393"/>
      <c r="S105" s="393"/>
      <c r="T105" s="393"/>
      <c r="U105" s="393"/>
      <c r="V105" s="393"/>
      <c r="W105" s="393"/>
      <c r="X105" s="393"/>
      <c r="Y105" s="393"/>
      <c r="Z105" s="393"/>
      <c r="AA105" s="393"/>
      <c r="AB105" s="393"/>
      <c r="AC105" s="393"/>
      <c r="AD105" s="393"/>
      <c r="AE105" s="393"/>
      <c r="AF105" s="393"/>
      <c r="AG105" s="393"/>
      <c r="AH105" s="393"/>
      <c r="AI105" s="393"/>
      <c r="AJ105" s="393"/>
      <c r="AK105" s="393"/>
      <c r="AL105" s="393"/>
      <c r="AM105" s="393"/>
      <c r="AN105" s="393"/>
      <c r="AO105" s="393"/>
      <c r="AP105" s="393"/>
      <c r="AQ105" s="393"/>
    </row>
    <row r="106" spans="4:43" ht="15" customHeight="1" x14ac:dyDescent="0.3">
      <c r="E106" s="632"/>
      <c r="F106" s="626"/>
      <c r="G106" s="5"/>
      <c r="H106" s="842"/>
      <c r="I106" s="647" t="str">
        <f>Datos!G1049</f>
        <v/>
      </c>
      <c r="J106" s="506"/>
      <c r="K106" s="506"/>
      <c r="L106" s="506"/>
      <c r="N106" s="393"/>
      <c r="O106" s="393"/>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93"/>
      <c r="AP106" s="393"/>
      <c r="AQ106" s="393"/>
    </row>
    <row r="107" spans="4:43" ht="15" customHeight="1" x14ac:dyDescent="0.3">
      <c r="E107" s="632"/>
      <c r="F107" s="626"/>
      <c r="G107" s="5"/>
      <c r="H107" s="842"/>
      <c r="I107" s="647" t="str">
        <f>Datos!G1050</f>
        <v/>
      </c>
      <c r="J107" s="506"/>
      <c r="K107" s="506"/>
      <c r="L107" s="506"/>
      <c r="N107" s="393"/>
      <c r="O107" s="393"/>
      <c r="P107" s="393"/>
      <c r="Q107" s="393"/>
      <c r="R107" s="393"/>
      <c r="S107" s="393"/>
      <c r="T107" s="393"/>
      <c r="U107" s="393"/>
      <c r="V107" s="393"/>
      <c r="W107" s="393"/>
      <c r="X107" s="393"/>
      <c r="Y107" s="393"/>
      <c r="Z107" s="393"/>
      <c r="AA107" s="393"/>
      <c r="AB107" s="393"/>
      <c r="AC107" s="393"/>
      <c r="AD107" s="393"/>
      <c r="AE107" s="393"/>
      <c r="AF107" s="393"/>
      <c r="AG107" s="393"/>
      <c r="AH107" s="393"/>
      <c r="AI107" s="393"/>
      <c r="AJ107" s="393"/>
      <c r="AK107" s="393"/>
      <c r="AL107" s="393"/>
      <c r="AM107" s="393"/>
      <c r="AN107" s="393"/>
      <c r="AO107" s="393"/>
      <c r="AP107" s="393"/>
      <c r="AQ107" s="393"/>
    </row>
    <row r="108" spans="4:43" ht="15" customHeight="1" x14ac:dyDescent="0.3">
      <c r="E108" s="632"/>
      <c r="F108" s="626"/>
      <c r="G108" s="5"/>
      <c r="H108" s="842"/>
      <c r="I108" s="647" t="str">
        <f>Datos!G1051</f>
        <v/>
      </c>
      <c r="J108" s="506"/>
      <c r="K108" s="506"/>
      <c r="L108" s="506"/>
      <c r="N108" s="393"/>
      <c r="O108" s="393"/>
      <c r="P108" s="393"/>
      <c r="Q108" s="393"/>
      <c r="R108" s="393"/>
      <c r="S108" s="393"/>
      <c r="T108" s="393"/>
      <c r="U108" s="393"/>
      <c r="V108" s="393"/>
      <c r="W108" s="393"/>
      <c r="X108" s="393"/>
      <c r="Y108" s="393"/>
      <c r="Z108" s="393"/>
      <c r="AA108" s="393"/>
      <c r="AB108" s="393"/>
      <c r="AC108" s="393"/>
      <c r="AD108" s="393"/>
      <c r="AE108" s="393"/>
      <c r="AF108" s="393"/>
      <c r="AG108" s="393"/>
      <c r="AH108" s="393"/>
      <c r="AI108" s="393"/>
      <c r="AJ108" s="393"/>
      <c r="AK108" s="393"/>
      <c r="AL108" s="393"/>
      <c r="AM108" s="393"/>
      <c r="AN108" s="393"/>
      <c r="AO108" s="393"/>
      <c r="AP108" s="393"/>
      <c r="AQ108" s="393"/>
    </row>
    <row r="109" spans="4:43" ht="15" customHeight="1" x14ac:dyDescent="0.3">
      <c r="E109" s="632"/>
      <c r="F109" s="626"/>
      <c r="G109" s="5"/>
      <c r="H109" s="842"/>
      <c r="I109" s="647" t="str">
        <f>Datos!G1052</f>
        <v/>
      </c>
      <c r="J109" s="506"/>
      <c r="K109" s="506"/>
      <c r="L109" s="506"/>
      <c r="N109" s="393"/>
      <c r="O109" s="393"/>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393"/>
      <c r="AK109" s="393"/>
      <c r="AL109" s="393"/>
      <c r="AM109" s="393"/>
      <c r="AN109" s="393"/>
      <c r="AO109" s="393"/>
      <c r="AP109" s="393"/>
      <c r="AQ109" s="393"/>
    </row>
    <row r="110" spans="4:43" ht="15" customHeight="1" x14ac:dyDescent="0.3">
      <c r="F110" s="506"/>
      <c r="G110" s="506"/>
      <c r="H110" s="506"/>
      <c r="I110" s="503">
        <f>SUM(I100:I109)</f>
        <v>0</v>
      </c>
      <c r="J110" s="506"/>
      <c r="K110" s="506"/>
      <c r="L110" s="506"/>
      <c r="N110" s="393"/>
      <c r="O110" s="393"/>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3"/>
      <c r="AQ110" s="393"/>
    </row>
    <row r="111" spans="4:43" ht="15" customHeight="1" x14ac:dyDescent="0.3">
      <c r="F111" s="506"/>
      <c r="G111" s="506"/>
      <c r="H111" s="506"/>
      <c r="I111" s="506"/>
      <c r="J111" s="506"/>
      <c r="K111" s="506"/>
      <c r="L111" s="506"/>
      <c r="N111" s="393"/>
      <c r="O111" s="393"/>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row>
    <row r="112" spans="4:43" ht="15" customHeight="1" x14ac:dyDescent="0.3">
      <c r="F112" s="506"/>
      <c r="G112" s="506"/>
      <c r="H112" s="506"/>
      <c r="I112" s="506"/>
      <c r="J112" s="506"/>
      <c r="K112" s="506"/>
      <c r="L112" s="506"/>
      <c r="N112" s="393"/>
      <c r="O112" s="393"/>
      <c r="P112" s="393"/>
      <c r="Q112" s="393"/>
      <c r="R112" s="393"/>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93"/>
      <c r="AP112" s="393"/>
      <c r="AQ112" s="393"/>
    </row>
    <row r="113" spans="6:43" ht="15" customHeight="1" x14ac:dyDescent="0.3">
      <c r="F113" s="506"/>
      <c r="G113" s="506"/>
      <c r="H113" s="506"/>
      <c r="I113" s="506"/>
      <c r="J113" s="506"/>
      <c r="K113" s="506"/>
      <c r="L113" s="506"/>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row>
    <row r="114" spans="6:43" ht="15" customHeight="1" x14ac:dyDescent="0.3">
      <c r="F114" s="506"/>
      <c r="G114" s="506"/>
      <c r="H114" s="506"/>
      <c r="I114" s="506"/>
      <c r="J114" s="506"/>
      <c r="K114" s="506"/>
      <c r="L114" s="506"/>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row>
    <row r="115" spans="6:43" ht="15" customHeight="1" x14ac:dyDescent="0.3">
      <c r="F115" s="506"/>
      <c r="G115" s="506"/>
      <c r="H115" s="506"/>
      <c r="I115" s="506"/>
      <c r="J115" s="506"/>
      <c r="K115" s="506"/>
      <c r="L115" s="506"/>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row>
    <row r="116" spans="6:43" ht="15" customHeight="1" x14ac:dyDescent="0.3">
      <c r="F116" s="506"/>
      <c r="G116" s="506"/>
      <c r="H116" s="506"/>
      <c r="I116" s="506"/>
      <c r="J116" s="506"/>
      <c r="K116" s="506"/>
      <c r="L116" s="506"/>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row>
    <row r="117" spans="6:43" ht="15" customHeight="1" x14ac:dyDescent="0.3">
      <c r="F117" s="506"/>
      <c r="G117" s="506"/>
      <c r="H117" s="506"/>
      <c r="I117" s="506"/>
      <c r="J117" s="506"/>
      <c r="K117" s="506"/>
      <c r="L117" s="506"/>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row>
    <row r="118" spans="6:43" ht="15" customHeight="1" x14ac:dyDescent="0.3">
      <c r="F118" s="506"/>
      <c r="G118" s="506"/>
      <c r="H118" s="506"/>
      <c r="I118" s="506"/>
      <c r="J118" s="506"/>
      <c r="K118" s="506"/>
      <c r="L118" s="506"/>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row>
    <row r="119" spans="6:43" ht="15" customHeight="1" x14ac:dyDescent="0.3">
      <c r="F119" s="506"/>
      <c r="G119" s="506"/>
      <c r="H119" s="506"/>
      <c r="I119" s="506"/>
      <c r="J119" s="506"/>
      <c r="K119" s="506"/>
      <c r="L119" s="506"/>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row>
    <row r="120" spans="6:43" ht="15" customHeight="1" x14ac:dyDescent="0.3">
      <c r="F120" s="506"/>
      <c r="G120" s="506"/>
      <c r="H120" s="506"/>
      <c r="I120" s="506"/>
      <c r="J120" s="506"/>
      <c r="K120" s="506"/>
      <c r="L120" s="506"/>
      <c r="N120" s="393"/>
      <c r="O120" s="393"/>
      <c r="P120" s="393"/>
      <c r="Q120" s="393"/>
      <c r="R120" s="393"/>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93"/>
      <c r="AP120" s="393"/>
      <c r="AQ120" s="393"/>
    </row>
    <row r="121" spans="6:43" ht="15" customHeight="1" x14ac:dyDescent="0.3">
      <c r="F121" s="506"/>
      <c r="G121" s="506"/>
      <c r="H121" s="506"/>
      <c r="I121" s="506"/>
      <c r="J121" s="506"/>
      <c r="K121" s="506"/>
      <c r="L121" s="506"/>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393"/>
      <c r="AJ121" s="393"/>
      <c r="AK121" s="393"/>
      <c r="AL121" s="393"/>
      <c r="AM121" s="393"/>
      <c r="AN121" s="393"/>
      <c r="AO121" s="393"/>
      <c r="AP121" s="393"/>
      <c r="AQ121" s="393"/>
    </row>
    <row r="122" spans="6:43" ht="15" customHeight="1" x14ac:dyDescent="0.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3"/>
      <c r="AJ122" s="393"/>
      <c r="AK122" s="393"/>
      <c r="AL122" s="393"/>
      <c r="AM122" s="393"/>
      <c r="AN122" s="393"/>
      <c r="AO122" s="393"/>
      <c r="AP122" s="393"/>
      <c r="AQ122" s="393"/>
    </row>
    <row r="123" spans="6:43" ht="15" customHeight="1" x14ac:dyDescent="0.3">
      <c r="N123" s="393"/>
      <c r="O123" s="393"/>
      <c r="P123" s="393"/>
      <c r="Q123" s="393"/>
      <c r="R123" s="393"/>
      <c r="S123" s="393"/>
      <c r="T123" s="393"/>
      <c r="U123" s="393"/>
      <c r="V123" s="393"/>
      <c r="W123" s="393"/>
      <c r="X123" s="393"/>
      <c r="Y123" s="393"/>
      <c r="Z123" s="393"/>
      <c r="AA123" s="393"/>
      <c r="AB123" s="393"/>
      <c r="AC123" s="393"/>
      <c r="AD123" s="393"/>
      <c r="AE123" s="393"/>
      <c r="AF123" s="393"/>
      <c r="AG123" s="393"/>
      <c r="AH123" s="393"/>
      <c r="AI123" s="393"/>
      <c r="AJ123" s="393"/>
      <c r="AK123" s="393"/>
      <c r="AL123" s="393"/>
      <c r="AM123" s="393"/>
      <c r="AN123" s="393"/>
      <c r="AO123" s="393"/>
      <c r="AP123" s="393"/>
      <c r="AQ123" s="393"/>
    </row>
    <row r="124" spans="6:43" ht="15" customHeight="1" x14ac:dyDescent="0.3">
      <c r="N124" s="393"/>
      <c r="O124" s="393"/>
      <c r="P124" s="393"/>
      <c r="Q124" s="393"/>
      <c r="R124" s="393"/>
      <c r="S124" s="393"/>
      <c r="T124" s="393"/>
      <c r="U124" s="393"/>
      <c r="V124" s="393"/>
      <c r="W124" s="393"/>
      <c r="X124" s="393"/>
      <c r="Y124" s="393"/>
      <c r="Z124" s="393"/>
      <c r="AA124" s="393"/>
      <c r="AB124" s="393"/>
      <c r="AC124" s="393"/>
      <c r="AD124" s="393"/>
      <c r="AE124" s="393"/>
      <c r="AF124" s="393"/>
      <c r="AG124" s="393"/>
      <c r="AH124" s="393"/>
      <c r="AI124" s="393"/>
      <c r="AJ124" s="393"/>
      <c r="AK124" s="393"/>
      <c r="AL124" s="393"/>
      <c r="AM124" s="393"/>
      <c r="AN124" s="393"/>
      <c r="AO124" s="393"/>
      <c r="AP124" s="393"/>
      <c r="AQ124" s="393"/>
    </row>
    <row r="125" spans="6:43" ht="15" customHeight="1" x14ac:dyDescent="0.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393"/>
      <c r="AL125" s="393"/>
      <c r="AM125" s="393"/>
      <c r="AN125" s="393"/>
      <c r="AO125" s="393"/>
      <c r="AP125" s="393"/>
      <c r="AQ125" s="393"/>
    </row>
    <row r="126" spans="6:43" ht="15" customHeight="1" x14ac:dyDescent="0.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row>
    <row r="127" spans="6:43" ht="15" customHeight="1" x14ac:dyDescent="0.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row>
    <row r="128" spans="6:43" ht="15" customHeight="1" x14ac:dyDescent="0.3">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row>
    <row r="129" spans="14:137" ht="15" customHeight="1" x14ac:dyDescent="0.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row>
    <row r="130" spans="14:137" ht="15" customHeight="1" x14ac:dyDescent="0.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row>
    <row r="131" spans="14:137" ht="15" customHeight="1" x14ac:dyDescent="0.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row>
    <row r="132" spans="14:137" ht="15" customHeight="1" x14ac:dyDescent="0.3">
      <c r="N132" s="393"/>
      <c r="O132" s="393"/>
      <c r="P132" s="393"/>
      <c r="Q132" s="393"/>
      <c r="R132" s="393"/>
      <c r="S132" s="393"/>
      <c r="T132" s="393"/>
      <c r="U132" s="393"/>
      <c r="V132" s="393"/>
      <c r="W132" s="393"/>
      <c r="X132" s="393"/>
      <c r="Y132" s="393"/>
      <c r="Z132" s="393"/>
      <c r="AA132" s="393"/>
      <c r="AB132" s="393"/>
      <c r="AC132" s="393"/>
      <c r="AD132" s="393"/>
      <c r="AE132" s="393"/>
      <c r="AF132" s="393"/>
      <c r="AG132" s="393"/>
      <c r="AH132" s="393"/>
      <c r="AI132" s="393"/>
      <c r="AJ132" s="393"/>
      <c r="AK132" s="393"/>
      <c r="AL132" s="393"/>
      <c r="AM132" s="393"/>
      <c r="AN132" s="393"/>
      <c r="AO132" s="393"/>
      <c r="AP132" s="393"/>
      <c r="AQ132" s="393"/>
    </row>
    <row r="133" spans="14:137" ht="15" customHeight="1" x14ac:dyDescent="0.3">
      <c r="N133" s="393"/>
      <c r="O133" s="393"/>
      <c r="P133" s="393"/>
      <c r="Q133" s="393"/>
      <c r="R133" s="393"/>
      <c r="S133" s="393"/>
      <c r="T133" s="393"/>
      <c r="U133" s="393"/>
      <c r="V133" s="393"/>
      <c r="W133" s="393"/>
      <c r="X133" s="393"/>
      <c r="Y133" s="393"/>
      <c r="Z133" s="393"/>
      <c r="AA133" s="393"/>
      <c r="AB133" s="393"/>
      <c r="AC133" s="393"/>
      <c r="AD133" s="393"/>
      <c r="AE133" s="393"/>
      <c r="AF133" s="393"/>
      <c r="AG133" s="393"/>
      <c r="AH133" s="393"/>
      <c r="AI133" s="393"/>
      <c r="AJ133" s="393"/>
      <c r="AK133" s="393"/>
      <c r="AL133" s="393"/>
      <c r="AM133" s="393"/>
      <c r="AN133" s="393"/>
      <c r="AO133" s="393"/>
      <c r="AP133" s="393"/>
      <c r="AQ133" s="393"/>
      <c r="DR133" s="393"/>
      <c r="DS133" s="393"/>
      <c r="DT133" s="393"/>
      <c r="DU133" s="393"/>
      <c r="DV133" s="393"/>
      <c r="DW133" s="393"/>
      <c r="DX133" s="393"/>
      <c r="DY133" s="393"/>
      <c r="DZ133" s="393"/>
      <c r="EA133" s="393"/>
      <c r="EB133" s="393"/>
      <c r="EC133" s="393"/>
      <c r="ED133" s="393"/>
      <c r="EE133" s="393"/>
      <c r="EF133" s="393"/>
      <c r="EG133" s="393"/>
    </row>
    <row r="134" spans="14:137" ht="15" customHeight="1" x14ac:dyDescent="0.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row>
    <row r="135" spans="14:137" ht="15" customHeight="1" x14ac:dyDescent="0.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row>
    <row r="136" spans="14:137" ht="15" customHeight="1" x14ac:dyDescent="0.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row>
    <row r="137" spans="14:137" ht="15" customHeight="1" x14ac:dyDescent="0.3">
      <c r="N137" s="393"/>
      <c r="O137" s="393"/>
      <c r="P137" s="393"/>
      <c r="Q137" s="393"/>
      <c r="R137" s="393"/>
      <c r="S137" s="393"/>
      <c r="T137" s="393"/>
      <c r="U137" s="393"/>
      <c r="V137" s="393"/>
      <c r="W137" s="393"/>
      <c r="X137" s="393"/>
      <c r="Y137" s="393"/>
      <c r="Z137" s="393"/>
      <c r="AA137" s="393"/>
      <c r="AB137" s="393"/>
      <c r="AC137" s="393"/>
      <c r="AD137" s="393"/>
      <c r="AE137" s="393"/>
      <c r="AF137" s="393"/>
      <c r="AG137" s="393"/>
      <c r="AH137" s="393"/>
      <c r="AI137" s="393"/>
      <c r="AJ137" s="393"/>
      <c r="AK137" s="393"/>
      <c r="AL137" s="393"/>
      <c r="AM137" s="393"/>
      <c r="AN137" s="393"/>
      <c r="AO137" s="393"/>
      <c r="AP137" s="393"/>
      <c r="AQ137" s="393"/>
    </row>
    <row r="138" spans="14:137" ht="15" customHeight="1" x14ac:dyDescent="0.3">
      <c r="N138" s="393"/>
      <c r="O138" s="393"/>
      <c r="P138" s="393"/>
      <c r="Q138" s="393"/>
      <c r="R138" s="393"/>
      <c r="S138" s="393"/>
      <c r="T138" s="393"/>
      <c r="U138" s="393"/>
      <c r="V138" s="393"/>
      <c r="W138" s="393"/>
      <c r="X138" s="393"/>
      <c r="Y138" s="393"/>
      <c r="Z138" s="393"/>
      <c r="AA138" s="393"/>
      <c r="AB138" s="393"/>
      <c r="AC138" s="393"/>
      <c r="AD138" s="393"/>
      <c r="AE138" s="393"/>
      <c r="AF138" s="393"/>
      <c r="AG138" s="393"/>
      <c r="AH138" s="393"/>
      <c r="AI138" s="393"/>
      <c r="AJ138" s="393"/>
      <c r="AK138" s="393"/>
      <c r="AL138" s="393"/>
      <c r="AM138" s="393"/>
      <c r="AN138" s="393"/>
      <c r="AO138" s="393"/>
      <c r="AP138" s="393"/>
      <c r="AQ138" s="393"/>
    </row>
    <row r="139" spans="14:137" ht="15" customHeight="1" x14ac:dyDescent="0.3">
      <c r="N139" s="393"/>
      <c r="O139" s="393"/>
      <c r="P139" s="393"/>
      <c r="Q139" s="393"/>
      <c r="R139" s="393"/>
      <c r="S139" s="393"/>
      <c r="T139" s="393"/>
      <c r="U139" s="393"/>
      <c r="V139" s="393"/>
      <c r="W139" s="393"/>
      <c r="X139" s="393"/>
      <c r="Y139" s="393"/>
      <c r="Z139" s="393"/>
      <c r="AA139" s="393"/>
      <c r="AB139" s="393"/>
      <c r="AC139" s="393"/>
      <c r="AD139" s="393"/>
      <c r="AE139" s="393"/>
      <c r="AF139" s="393"/>
      <c r="AG139" s="393"/>
      <c r="AH139" s="393"/>
      <c r="AI139" s="393"/>
      <c r="AJ139" s="393"/>
      <c r="AK139" s="393"/>
      <c r="AL139" s="393"/>
      <c r="AM139" s="393"/>
      <c r="AN139" s="393"/>
      <c r="AO139" s="393"/>
      <c r="AP139" s="393"/>
      <c r="AQ139" s="393"/>
    </row>
    <row r="140" spans="14:137" ht="15" customHeight="1" x14ac:dyDescent="0.3">
      <c r="N140" s="393"/>
      <c r="O140" s="393"/>
      <c r="P140" s="393"/>
      <c r="Q140" s="393"/>
      <c r="R140" s="393"/>
      <c r="S140" s="393"/>
      <c r="T140" s="393"/>
      <c r="U140" s="393"/>
      <c r="V140" s="393"/>
      <c r="W140" s="393"/>
      <c r="X140" s="393"/>
      <c r="Y140" s="393"/>
      <c r="Z140" s="393"/>
      <c r="AA140" s="393"/>
      <c r="AB140" s="393"/>
      <c r="AC140" s="393"/>
      <c r="AD140" s="393"/>
      <c r="AE140" s="393"/>
      <c r="AF140" s="393"/>
      <c r="AG140" s="393"/>
      <c r="AH140" s="393"/>
      <c r="AI140" s="393"/>
      <c r="AJ140" s="393"/>
      <c r="AK140" s="393"/>
      <c r="AL140" s="393"/>
      <c r="AM140" s="393"/>
      <c r="AN140" s="393"/>
      <c r="AO140" s="393"/>
      <c r="AP140" s="393"/>
      <c r="AQ140" s="393"/>
    </row>
    <row r="141" spans="14:137" ht="15" customHeight="1" x14ac:dyDescent="0.3">
      <c r="N141" s="393"/>
      <c r="O141" s="393"/>
      <c r="P141" s="393"/>
      <c r="Q141" s="393"/>
      <c r="R141" s="393"/>
      <c r="S141" s="393"/>
      <c r="T141" s="393"/>
      <c r="U141" s="393"/>
      <c r="V141" s="393"/>
      <c r="W141" s="393"/>
      <c r="X141" s="393"/>
      <c r="Y141" s="393"/>
      <c r="Z141" s="393"/>
      <c r="AA141" s="393"/>
      <c r="AB141" s="393"/>
      <c r="AC141" s="393"/>
      <c r="AD141" s="393"/>
      <c r="AE141" s="393"/>
      <c r="AF141" s="393"/>
      <c r="AG141" s="393"/>
      <c r="AH141" s="393"/>
      <c r="AI141" s="393"/>
      <c r="AJ141" s="393"/>
      <c r="AK141" s="393"/>
      <c r="AL141" s="393"/>
      <c r="AM141" s="393"/>
      <c r="AN141" s="393"/>
      <c r="AO141" s="393"/>
      <c r="AP141" s="393"/>
      <c r="AQ141" s="393"/>
    </row>
    <row r="142" spans="14:137" ht="15" customHeight="1" x14ac:dyDescent="0.3">
      <c r="N142" s="393"/>
      <c r="O142" s="393"/>
      <c r="P142" s="393"/>
      <c r="Q142" s="393"/>
      <c r="R142" s="393"/>
      <c r="S142" s="393"/>
      <c r="T142" s="393"/>
      <c r="U142" s="393"/>
      <c r="V142" s="393"/>
      <c r="W142" s="393"/>
      <c r="X142" s="393"/>
      <c r="Y142" s="393"/>
      <c r="Z142" s="393"/>
      <c r="AA142" s="393"/>
      <c r="AB142" s="393"/>
      <c r="AC142" s="393"/>
      <c r="AD142" s="393"/>
      <c r="AE142" s="393"/>
      <c r="AF142" s="393"/>
      <c r="AG142" s="393"/>
      <c r="AH142" s="393"/>
      <c r="AI142" s="393"/>
      <c r="AJ142" s="393"/>
      <c r="AK142" s="393"/>
      <c r="AL142" s="393"/>
      <c r="AM142" s="393"/>
      <c r="AN142" s="393"/>
      <c r="AO142" s="393"/>
      <c r="AP142" s="393"/>
      <c r="AQ142" s="393"/>
    </row>
    <row r="143" spans="14:137" ht="15" customHeight="1" x14ac:dyDescent="0.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row>
    <row r="144" spans="14:137" ht="15" customHeight="1" x14ac:dyDescent="0.3">
      <c r="N144" s="393"/>
      <c r="O144" s="393"/>
      <c r="P144" s="393"/>
      <c r="Q144" s="393"/>
      <c r="R144" s="393"/>
      <c r="S144" s="393"/>
      <c r="T144" s="393"/>
      <c r="U144" s="393"/>
      <c r="V144" s="393"/>
      <c r="W144" s="393"/>
      <c r="X144" s="393"/>
      <c r="Y144" s="393"/>
      <c r="Z144" s="393"/>
      <c r="AA144" s="393"/>
      <c r="AB144" s="393"/>
      <c r="AC144" s="393"/>
      <c r="AD144" s="393"/>
      <c r="AE144" s="393"/>
      <c r="AF144" s="393"/>
      <c r="AG144" s="393"/>
      <c r="AH144" s="393"/>
      <c r="AI144" s="393"/>
      <c r="AJ144" s="393"/>
      <c r="AK144" s="393"/>
      <c r="AL144" s="393"/>
      <c r="AM144" s="393"/>
      <c r="AN144" s="393"/>
      <c r="AO144" s="393"/>
      <c r="AP144" s="393"/>
      <c r="AQ144" s="393"/>
      <c r="DR144" s="506"/>
      <c r="DS144" s="506"/>
      <c r="DT144" s="506"/>
      <c r="DU144" s="506"/>
      <c r="DV144" s="506"/>
      <c r="DW144" s="506"/>
      <c r="DX144" s="506"/>
      <c r="DY144" s="506"/>
      <c r="DZ144" s="506"/>
      <c r="EA144" s="506"/>
      <c r="EB144" s="506"/>
      <c r="EC144" s="506"/>
      <c r="ED144" s="506"/>
      <c r="EE144" s="506"/>
      <c r="EF144" s="506"/>
      <c r="EG144" s="506"/>
    </row>
    <row r="145" spans="14:137" ht="15" customHeight="1" x14ac:dyDescent="0.3">
      <c r="N145" s="393"/>
      <c r="O145" s="393"/>
      <c r="P145" s="393"/>
      <c r="Q145" s="393"/>
      <c r="R145" s="393"/>
      <c r="S145" s="393"/>
      <c r="T145" s="393"/>
      <c r="U145" s="393"/>
      <c r="V145" s="393"/>
      <c r="W145" s="393"/>
      <c r="X145" s="393"/>
      <c r="Y145" s="393"/>
      <c r="Z145" s="393"/>
      <c r="AA145" s="393"/>
      <c r="AB145" s="393"/>
      <c r="AC145" s="393"/>
      <c r="AD145" s="393"/>
      <c r="AE145" s="393"/>
      <c r="AF145" s="393"/>
      <c r="AG145" s="393"/>
      <c r="AH145" s="393"/>
      <c r="AI145" s="393"/>
      <c r="AJ145" s="393"/>
      <c r="AK145" s="393"/>
      <c r="AL145" s="393"/>
      <c r="AM145" s="393"/>
      <c r="AN145" s="393"/>
      <c r="AO145" s="393"/>
      <c r="AP145" s="393"/>
      <c r="AQ145" s="393"/>
      <c r="DR145" s="506"/>
      <c r="DS145" s="506"/>
      <c r="DT145" s="506"/>
      <c r="DU145" s="506"/>
      <c r="DV145" s="506"/>
      <c r="DW145" s="506"/>
      <c r="DX145" s="506"/>
      <c r="DY145" s="506"/>
      <c r="DZ145" s="506"/>
      <c r="EA145" s="506"/>
      <c r="EB145" s="506"/>
      <c r="EC145" s="506"/>
      <c r="ED145" s="506"/>
      <c r="EE145" s="506"/>
      <c r="EF145" s="506"/>
      <c r="EG145" s="506"/>
    </row>
    <row r="146" spans="14:137" ht="15" customHeight="1" x14ac:dyDescent="0.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393"/>
      <c r="AO146" s="393"/>
      <c r="AP146" s="393"/>
      <c r="AQ146" s="393"/>
      <c r="DR146" s="506"/>
      <c r="DS146" s="506"/>
      <c r="DT146" s="506"/>
      <c r="DU146" s="506"/>
      <c r="DV146" s="506"/>
      <c r="DW146" s="506"/>
      <c r="DX146" s="506"/>
      <c r="DY146" s="506"/>
      <c r="DZ146" s="506"/>
      <c r="EA146" s="506"/>
      <c r="EB146" s="506"/>
      <c r="EC146" s="506"/>
      <c r="ED146" s="506"/>
      <c r="EE146" s="506"/>
      <c r="EF146" s="506"/>
      <c r="EG146" s="506"/>
    </row>
    <row r="147" spans="14:137" ht="15" customHeight="1" x14ac:dyDescent="0.3">
      <c r="N147" s="393"/>
      <c r="O147" s="393"/>
      <c r="P147" s="393"/>
      <c r="Q147" s="393"/>
      <c r="R147" s="393"/>
      <c r="S147" s="393"/>
      <c r="T147" s="393"/>
      <c r="U147" s="393"/>
      <c r="V147" s="393"/>
      <c r="W147" s="393"/>
      <c r="X147" s="393"/>
      <c r="Y147" s="393"/>
      <c r="Z147" s="393"/>
      <c r="AA147" s="393"/>
      <c r="AB147" s="393"/>
      <c r="AC147" s="393"/>
      <c r="AD147" s="393"/>
      <c r="AE147" s="393"/>
      <c r="AF147" s="393"/>
      <c r="AG147" s="393"/>
      <c r="AH147" s="393"/>
      <c r="AI147" s="393"/>
      <c r="AJ147" s="393"/>
      <c r="AK147" s="393"/>
      <c r="AL147" s="393"/>
      <c r="AM147" s="393"/>
      <c r="AN147" s="393"/>
      <c r="AO147" s="393"/>
      <c r="AP147" s="393"/>
      <c r="AQ147" s="393"/>
      <c r="DR147" s="506"/>
      <c r="DS147" s="506"/>
      <c r="DT147" s="506"/>
      <c r="DU147" s="506"/>
      <c r="DV147" s="506"/>
      <c r="DW147" s="506"/>
      <c r="DX147" s="506"/>
      <c r="DY147" s="506"/>
      <c r="DZ147" s="506"/>
      <c r="EA147" s="506"/>
      <c r="EB147" s="506"/>
      <c r="EC147" s="506"/>
      <c r="ED147" s="506"/>
      <c r="EE147" s="506"/>
      <c r="EF147" s="506"/>
      <c r="EG147" s="506"/>
    </row>
    <row r="148" spans="14:137" ht="15" customHeight="1" x14ac:dyDescent="0.3">
      <c r="N148" s="393"/>
      <c r="O148" s="393"/>
      <c r="P148" s="393"/>
      <c r="Q148" s="393"/>
      <c r="R148" s="393"/>
      <c r="S148" s="393"/>
      <c r="T148" s="393"/>
      <c r="U148" s="393"/>
      <c r="V148" s="393"/>
      <c r="W148" s="393"/>
      <c r="X148" s="393"/>
      <c r="Y148" s="393"/>
      <c r="Z148" s="393"/>
      <c r="AA148" s="393"/>
      <c r="AB148" s="393"/>
      <c r="AC148" s="393"/>
      <c r="AD148" s="393"/>
      <c r="AE148" s="393"/>
      <c r="AF148" s="393"/>
      <c r="AG148" s="393"/>
      <c r="AH148" s="393"/>
      <c r="AI148" s="393"/>
      <c r="AJ148" s="393"/>
      <c r="AK148" s="393"/>
      <c r="AL148" s="393"/>
      <c r="AM148" s="393"/>
      <c r="AN148" s="393"/>
      <c r="AO148" s="393"/>
      <c r="AP148" s="393"/>
      <c r="AQ148" s="393"/>
      <c r="DR148" s="506"/>
      <c r="DS148" s="506"/>
      <c r="DT148" s="506"/>
      <c r="DU148" s="506"/>
      <c r="DV148" s="506"/>
      <c r="DW148" s="506"/>
      <c r="DX148" s="506"/>
      <c r="DY148" s="506"/>
      <c r="DZ148" s="506"/>
      <c r="EA148" s="506"/>
      <c r="EB148" s="506"/>
      <c r="EC148" s="506"/>
      <c r="ED148" s="506"/>
      <c r="EE148" s="506"/>
      <c r="EF148" s="506"/>
      <c r="EG148" s="506"/>
    </row>
    <row r="149" spans="14:137" ht="15" customHeight="1" x14ac:dyDescent="0.3">
      <c r="N149" s="393"/>
      <c r="O149" s="393"/>
      <c r="P149" s="393"/>
      <c r="Q149" s="393"/>
      <c r="R149" s="393"/>
      <c r="S149" s="393"/>
      <c r="T149" s="393"/>
      <c r="U149" s="393"/>
      <c r="V149" s="393"/>
      <c r="W149" s="393"/>
      <c r="X149" s="393"/>
      <c r="Y149" s="393"/>
      <c r="Z149" s="393"/>
      <c r="AA149" s="393"/>
      <c r="AB149" s="393"/>
      <c r="AC149" s="393"/>
      <c r="AD149" s="393"/>
      <c r="AE149" s="393"/>
      <c r="AF149" s="393"/>
      <c r="AG149" s="393"/>
      <c r="AH149" s="393"/>
      <c r="AI149" s="393"/>
      <c r="AJ149" s="393"/>
      <c r="AK149" s="393"/>
      <c r="AL149" s="393"/>
      <c r="AM149" s="393"/>
      <c r="AN149" s="393"/>
      <c r="AO149" s="393"/>
      <c r="AP149" s="393"/>
      <c r="AQ149" s="393"/>
      <c r="DR149" s="506"/>
      <c r="DS149" s="506"/>
      <c r="DT149" s="506"/>
      <c r="DU149" s="506"/>
      <c r="DV149" s="506"/>
      <c r="DW149" s="506"/>
      <c r="DX149" s="506"/>
      <c r="DY149" s="506"/>
      <c r="DZ149" s="506"/>
      <c r="EA149" s="506"/>
      <c r="EB149" s="506"/>
      <c r="EC149" s="506"/>
      <c r="ED149" s="506"/>
      <c r="EE149" s="506"/>
      <c r="EF149" s="506"/>
      <c r="EG149" s="506"/>
    </row>
    <row r="150" spans="14:137" ht="15" customHeight="1" x14ac:dyDescent="0.3">
      <c r="N150" s="393"/>
      <c r="O150" s="393"/>
      <c r="P150" s="393"/>
      <c r="Q150" s="393"/>
      <c r="R150" s="393"/>
      <c r="S150" s="393"/>
      <c r="T150" s="393"/>
      <c r="U150" s="393"/>
      <c r="V150" s="393"/>
      <c r="W150" s="393"/>
      <c r="X150" s="393"/>
      <c r="Y150" s="393"/>
      <c r="Z150" s="393"/>
      <c r="AA150" s="393"/>
      <c r="AB150" s="393"/>
      <c r="AC150" s="393"/>
      <c r="AD150" s="393"/>
      <c r="AE150" s="393"/>
      <c r="AF150" s="393"/>
      <c r="AG150" s="393"/>
      <c r="AH150" s="393"/>
      <c r="AI150" s="393"/>
      <c r="AJ150" s="393"/>
      <c r="AK150" s="393"/>
      <c r="AL150" s="393"/>
      <c r="AM150" s="393"/>
      <c r="AN150" s="393"/>
      <c r="AO150" s="393"/>
      <c r="AP150" s="393"/>
      <c r="AQ150" s="393"/>
    </row>
    <row r="151" spans="14:137" ht="15" customHeight="1" x14ac:dyDescent="0.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row>
    <row r="152" spans="14:137" ht="15" customHeight="1" x14ac:dyDescent="0.3">
      <c r="N152" s="393"/>
      <c r="O152" s="393"/>
      <c r="P152" s="393"/>
      <c r="Q152" s="393"/>
      <c r="R152" s="393"/>
      <c r="S152" s="393"/>
      <c r="T152" s="393"/>
      <c r="U152" s="393"/>
      <c r="V152" s="393"/>
      <c r="W152" s="393"/>
      <c r="X152" s="393"/>
      <c r="Y152" s="393"/>
      <c r="Z152" s="393"/>
      <c r="AA152" s="393"/>
      <c r="AB152" s="393"/>
      <c r="AC152" s="393"/>
      <c r="AD152" s="393"/>
      <c r="AE152" s="393"/>
      <c r="AF152" s="393"/>
      <c r="AG152" s="393"/>
      <c r="AH152" s="393"/>
      <c r="AI152" s="393"/>
      <c r="AJ152" s="393"/>
      <c r="AK152" s="393"/>
      <c r="AL152" s="393"/>
      <c r="AM152" s="393"/>
      <c r="AN152" s="393"/>
      <c r="AO152" s="393"/>
      <c r="AP152" s="393"/>
      <c r="AQ152" s="393"/>
    </row>
    <row r="153" spans="14:137" ht="15" customHeight="1" x14ac:dyDescent="0.3">
      <c r="N153" s="393"/>
      <c r="O153" s="393"/>
      <c r="P153" s="393"/>
      <c r="Q153" s="393"/>
      <c r="R153" s="393"/>
      <c r="S153" s="393"/>
      <c r="T153" s="393"/>
      <c r="U153" s="393"/>
      <c r="V153" s="393"/>
      <c r="W153" s="393"/>
      <c r="X153" s="393"/>
      <c r="Y153" s="393"/>
      <c r="Z153" s="393"/>
      <c r="AA153" s="393"/>
      <c r="AB153" s="393"/>
      <c r="AC153" s="393"/>
      <c r="AD153" s="393"/>
      <c r="AE153" s="393"/>
      <c r="AF153" s="393"/>
      <c r="AG153" s="393"/>
      <c r="AH153" s="393"/>
      <c r="AI153" s="393"/>
      <c r="AJ153" s="393"/>
      <c r="AK153" s="393"/>
      <c r="AL153" s="393"/>
      <c r="AM153" s="393"/>
      <c r="AN153" s="393"/>
      <c r="AO153" s="393"/>
      <c r="AP153" s="393"/>
      <c r="AQ153" s="393"/>
    </row>
    <row r="154" spans="14:137" ht="15" customHeight="1" x14ac:dyDescent="0.3">
      <c r="N154" s="393"/>
      <c r="O154" s="393"/>
      <c r="P154" s="393"/>
      <c r="Q154" s="393"/>
      <c r="R154" s="393"/>
      <c r="S154" s="393"/>
      <c r="T154" s="393"/>
      <c r="U154" s="393"/>
      <c r="V154" s="393"/>
      <c r="W154" s="393"/>
      <c r="X154" s="393"/>
      <c r="Y154" s="393"/>
      <c r="Z154" s="393"/>
      <c r="AA154" s="393"/>
      <c r="AB154" s="393"/>
      <c r="AC154" s="393"/>
      <c r="AD154" s="393"/>
      <c r="AE154" s="393"/>
      <c r="AF154" s="393"/>
      <c r="AG154" s="393"/>
      <c r="AH154" s="393"/>
      <c r="AI154" s="393"/>
      <c r="AJ154" s="393"/>
      <c r="AK154" s="393"/>
      <c r="AL154" s="393"/>
      <c r="AM154" s="393"/>
      <c r="AN154" s="393"/>
      <c r="AO154" s="393"/>
      <c r="AP154" s="393"/>
      <c r="AQ154" s="393"/>
    </row>
    <row r="155" spans="14:137" ht="15" customHeight="1" x14ac:dyDescent="0.3">
      <c r="N155" s="393"/>
      <c r="O155" s="393"/>
      <c r="P155" s="393"/>
      <c r="Q155" s="393"/>
      <c r="R155" s="393"/>
      <c r="S155" s="393"/>
      <c r="T155" s="393"/>
      <c r="U155" s="393"/>
      <c r="V155" s="393"/>
      <c r="W155" s="393"/>
      <c r="X155" s="393"/>
      <c r="Y155" s="393"/>
      <c r="Z155" s="393"/>
      <c r="AA155" s="393"/>
      <c r="AB155" s="393"/>
      <c r="AC155" s="393"/>
      <c r="AD155" s="393"/>
      <c r="AE155" s="393"/>
      <c r="AF155" s="393"/>
      <c r="AG155" s="393"/>
      <c r="AH155" s="393"/>
      <c r="AI155" s="393"/>
      <c r="AJ155" s="393"/>
      <c r="AK155" s="393"/>
      <c r="AL155" s="393"/>
      <c r="AM155" s="393"/>
      <c r="AN155" s="393"/>
      <c r="AO155" s="393"/>
      <c r="AP155" s="393"/>
      <c r="AQ155" s="393"/>
    </row>
    <row r="156" spans="14:137" ht="15" customHeight="1" x14ac:dyDescent="0.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c r="AM156" s="393"/>
      <c r="AN156" s="393"/>
      <c r="AO156" s="393"/>
      <c r="AP156" s="393"/>
      <c r="AQ156" s="393"/>
    </row>
    <row r="157" spans="14:137" ht="15" customHeight="1" x14ac:dyDescent="0.3">
      <c r="N157" s="393"/>
      <c r="O157" s="393"/>
      <c r="P157" s="393"/>
      <c r="Q157" s="393"/>
      <c r="R157" s="393"/>
      <c r="S157" s="393"/>
      <c r="T157" s="393"/>
      <c r="U157" s="393"/>
      <c r="V157" s="393"/>
      <c r="W157" s="393"/>
      <c r="X157" s="393"/>
      <c r="Y157" s="393"/>
      <c r="Z157" s="393"/>
      <c r="AA157" s="393"/>
      <c r="AB157" s="393"/>
      <c r="AC157" s="393"/>
      <c r="AD157" s="393"/>
      <c r="AE157" s="393"/>
      <c r="AF157" s="393"/>
      <c r="AG157" s="393"/>
      <c r="AH157" s="393"/>
      <c r="AI157" s="393"/>
      <c r="AJ157" s="393"/>
      <c r="AK157" s="393"/>
      <c r="AL157" s="393"/>
      <c r="AM157" s="393"/>
      <c r="AN157" s="393"/>
      <c r="AO157" s="393"/>
      <c r="AP157" s="393"/>
      <c r="AQ157" s="393"/>
    </row>
    <row r="158" spans="14:137" ht="15" customHeight="1" x14ac:dyDescent="0.3">
      <c r="N158" s="393"/>
      <c r="O158" s="393"/>
      <c r="P158" s="393"/>
      <c r="Q158" s="393"/>
      <c r="R158" s="393"/>
      <c r="S158" s="393"/>
      <c r="T158" s="393"/>
      <c r="U158" s="393"/>
      <c r="V158" s="393"/>
      <c r="W158" s="393"/>
      <c r="X158" s="393"/>
      <c r="Y158" s="393"/>
      <c r="Z158" s="393"/>
      <c r="AA158" s="393"/>
      <c r="AB158" s="393"/>
      <c r="AC158" s="393"/>
      <c r="AD158" s="393"/>
      <c r="AE158" s="393"/>
      <c r="AF158" s="393"/>
      <c r="AG158" s="393"/>
      <c r="AH158" s="393"/>
      <c r="AI158" s="393"/>
      <c r="AJ158" s="393"/>
      <c r="AK158" s="393"/>
      <c r="AL158" s="393"/>
      <c r="AM158" s="393"/>
      <c r="AN158" s="393"/>
      <c r="AO158" s="393"/>
      <c r="AP158" s="393"/>
      <c r="AQ158" s="393"/>
    </row>
    <row r="159" spans="14:137" ht="15" customHeight="1" x14ac:dyDescent="0.3">
      <c r="N159" s="393"/>
      <c r="O159" s="393"/>
      <c r="P159" s="393"/>
      <c r="Q159" s="393"/>
      <c r="R159" s="393"/>
      <c r="S159" s="393"/>
      <c r="T159" s="393"/>
      <c r="U159" s="393"/>
      <c r="V159" s="393"/>
      <c r="W159" s="393"/>
      <c r="X159" s="393"/>
      <c r="Y159" s="393"/>
      <c r="Z159" s="393"/>
      <c r="AA159" s="393"/>
      <c r="AB159" s="393"/>
      <c r="AC159" s="393"/>
      <c r="AD159" s="393"/>
      <c r="AE159" s="393"/>
      <c r="AF159" s="393"/>
      <c r="AG159" s="393"/>
      <c r="AH159" s="393"/>
      <c r="AI159" s="393"/>
      <c r="AJ159" s="393"/>
      <c r="AK159" s="393"/>
      <c r="AL159" s="393"/>
      <c r="AM159" s="393"/>
      <c r="AN159" s="393"/>
      <c r="AO159" s="393"/>
      <c r="AP159" s="393"/>
      <c r="AQ159" s="393"/>
    </row>
    <row r="160" spans="14:137" ht="15" customHeight="1" x14ac:dyDescent="0.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row>
    <row r="161" spans="14:43" ht="15" customHeight="1" x14ac:dyDescent="0.3">
      <c r="N161" s="393"/>
      <c r="O161" s="393"/>
      <c r="P161" s="393"/>
      <c r="Q161" s="393"/>
      <c r="R161" s="393"/>
      <c r="S161" s="393"/>
      <c r="T161" s="393"/>
      <c r="U161" s="393"/>
      <c r="V161" s="393"/>
      <c r="W161" s="393"/>
      <c r="X161" s="393"/>
      <c r="Y161" s="393"/>
      <c r="Z161" s="393"/>
      <c r="AA161" s="393"/>
      <c r="AB161" s="393"/>
      <c r="AC161" s="393"/>
      <c r="AD161" s="393"/>
      <c r="AE161" s="393"/>
      <c r="AF161" s="393"/>
      <c r="AG161" s="393"/>
      <c r="AH161" s="393"/>
      <c r="AI161" s="393"/>
      <c r="AJ161" s="393"/>
      <c r="AK161" s="393"/>
      <c r="AL161" s="393"/>
      <c r="AM161" s="393"/>
      <c r="AN161" s="393"/>
      <c r="AO161" s="393"/>
      <c r="AP161" s="393"/>
      <c r="AQ161" s="393"/>
    </row>
    <row r="162" spans="14:43" ht="15" customHeight="1" x14ac:dyDescent="0.3">
      <c r="N162" s="393"/>
      <c r="O162" s="393"/>
      <c r="P162" s="393"/>
      <c r="Q162" s="393"/>
      <c r="R162" s="393"/>
      <c r="S162" s="393"/>
      <c r="T162" s="393"/>
      <c r="U162" s="393"/>
      <c r="V162" s="393"/>
      <c r="W162" s="393"/>
      <c r="X162" s="393"/>
      <c r="Y162" s="393"/>
      <c r="Z162" s="393"/>
      <c r="AA162" s="393"/>
      <c r="AB162" s="393"/>
      <c r="AC162" s="393"/>
      <c r="AD162" s="393"/>
      <c r="AE162" s="393"/>
      <c r="AF162" s="393"/>
      <c r="AG162" s="393"/>
      <c r="AH162" s="393"/>
      <c r="AI162" s="393"/>
      <c r="AJ162" s="393"/>
      <c r="AK162" s="393"/>
      <c r="AL162" s="393"/>
      <c r="AM162" s="393"/>
      <c r="AN162" s="393"/>
      <c r="AO162" s="393"/>
      <c r="AP162" s="393"/>
      <c r="AQ162" s="393"/>
    </row>
    <row r="163" spans="14:43" ht="15" customHeight="1" x14ac:dyDescent="0.3">
      <c r="N163" s="393"/>
      <c r="O163" s="393"/>
      <c r="P163" s="393"/>
      <c r="Q163" s="393"/>
      <c r="R163" s="393"/>
      <c r="S163" s="393"/>
      <c r="T163" s="393"/>
      <c r="U163" s="393"/>
      <c r="V163" s="393"/>
      <c r="W163" s="393"/>
      <c r="X163" s="393"/>
      <c r="Y163" s="393"/>
      <c r="Z163" s="393"/>
      <c r="AA163" s="393"/>
      <c r="AB163" s="393"/>
      <c r="AC163" s="393"/>
      <c r="AD163" s="393"/>
      <c r="AE163" s="393"/>
      <c r="AF163" s="393"/>
      <c r="AG163" s="393"/>
      <c r="AH163" s="393"/>
      <c r="AI163" s="393"/>
      <c r="AJ163" s="393"/>
      <c r="AK163" s="393"/>
      <c r="AL163" s="393"/>
      <c r="AM163" s="393"/>
      <c r="AN163" s="393"/>
      <c r="AO163" s="393"/>
      <c r="AP163" s="393"/>
      <c r="AQ163" s="393"/>
    </row>
    <row r="164" spans="14:43" ht="15" customHeight="1" x14ac:dyDescent="0.3">
      <c r="N164" s="393"/>
      <c r="O164" s="393"/>
      <c r="P164" s="393"/>
      <c r="Q164" s="393"/>
      <c r="R164" s="393"/>
      <c r="S164" s="393"/>
      <c r="T164" s="393"/>
      <c r="U164" s="393"/>
      <c r="V164" s="393"/>
      <c r="W164" s="393"/>
      <c r="X164" s="393"/>
      <c r="Y164" s="393"/>
      <c r="Z164" s="393"/>
      <c r="AA164" s="393"/>
      <c r="AB164" s="393"/>
      <c r="AC164" s="393"/>
      <c r="AD164" s="393"/>
      <c r="AE164" s="393"/>
      <c r="AF164" s="393"/>
      <c r="AG164" s="393"/>
      <c r="AH164" s="393"/>
      <c r="AI164" s="393"/>
      <c r="AJ164" s="393"/>
      <c r="AK164" s="393"/>
      <c r="AL164" s="393"/>
      <c r="AM164" s="393"/>
      <c r="AN164" s="393"/>
      <c r="AO164" s="393"/>
      <c r="AP164" s="393"/>
      <c r="AQ164" s="393"/>
    </row>
    <row r="165" spans="14:43" ht="15" customHeight="1" x14ac:dyDescent="0.3">
      <c r="N165" s="393"/>
      <c r="O165" s="393"/>
      <c r="P165" s="393"/>
      <c r="Q165" s="393"/>
      <c r="R165" s="393"/>
      <c r="S165" s="393"/>
      <c r="T165" s="393"/>
      <c r="U165" s="393"/>
      <c r="V165" s="393"/>
      <c r="W165" s="393"/>
      <c r="X165" s="393"/>
      <c r="Y165" s="393"/>
      <c r="Z165" s="393"/>
      <c r="AA165" s="393"/>
      <c r="AB165" s="393"/>
      <c r="AC165" s="393"/>
      <c r="AD165" s="393"/>
      <c r="AE165" s="393"/>
      <c r="AF165" s="393"/>
      <c r="AG165" s="393"/>
      <c r="AH165" s="393"/>
      <c r="AI165" s="393"/>
      <c r="AJ165" s="393"/>
      <c r="AK165" s="393"/>
      <c r="AL165" s="393"/>
      <c r="AM165" s="393"/>
      <c r="AN165" s="393"/>
      <c r="AO165" s="393"/>
      <c r="AP165" s="393"/>
      <c r="AQ165" s="393"/>
    </row>
    <row r="166" spans="14:43" ht="15" customHeight="1" x14ac:dyDescent="0.3">
      <c r="N166" s="393"/>
      <c r="O166" s="393"/>
      <c r="P166" s="393"/>
      <c r="Q166" s="393"/>
      <c r="R166" s="393"/>
      <c r="S166" s="393"/>
      <c r="T166" s="393"/>
      <c r="U166" s="393"/>
      <c r="V166" s="393"/>
      <c r="W166" s="393"/>
      <c r="X166" s="393"/>
      <c r="Y166" s="393"/>
      <c r="Z166" s="393"/>
      <c r="AA166" s="393"/>
      <c r="AB166" s="393"/>
      <c r="AC166" s="393"/>
      <c r="AD166" s="393"/>
      <c r="AE166" s="393"/>
      <c r="AF166" s="393"/>
      <c r="AG166" s="393"/>
      <c r="AH166" s="393"/>
      <c r="AI166" s="393"/>
      <c r="AJ166" s="393"/>
      <c r="AK166" s="393"/>
      <c r="AL166" s="393"/>
      <c r="AM166" s="393"/>
      <c r="AN166" s="393"/>
      <c r="AO166" s="393"/>
      <c r="AP166" s="393"/>
      <c r="AQ166" s="393"/>
    </row>
    <row r="167" spans="14:43" ht="15" customHeight="1" x14ac:dyDescent="0.3">
      <c r="N167" s="393"/>
      <c r="O167" s="393"/>
      <c r="P167" s="393"/>
      <c r="Q167" s="393"/>
      <c r="R167" s="393"/>
      <c r="S167" s="393"/>
      <c r="T167" s="393"/>
      <c r="U167" s="393"/>
      <c r="V167" s="393"/>
      <c r="W167" s="393"/>
      <c r="X167" s="393"/>
      <c r="Y167" s="393"/>
      <c r="Z167" s="393"/>
      <c r="AA167" s="393"/>
      <c r="AB167" s="393"/>
      <c r="AC167" s="393"/>
      <c r="AD167" s="393"/>
      <c r="AE167" s="393"/>
      <c r="AF167" s="393"/>
      <c r="AG167" s="393"/>
      <c r="AH167" s="393"/>
      <c r="AI167" s="393"/>
      <c r="AJ167" s="393"/>
      <c r="AK167" s="393"/>
      <c r="AL167" s="393"/>
      <c r="AM167" s="393"/>
      <c r="AN167" s="393"/>
      <c r="AO167" s="393"/>
      <c r="AP167" s="393"/>
      <c r="AQ167" s="393"/>
    </row>
    <row r="168" spans="14:43" ht="15" customHeight="1" x14ac:dyDescent="0.3">
      <c r="N168" s="393"/>
      <c r="O168" s="393"/>
      <c r="P168" s="393"/>
      <c r="Q168" s="393"/>
      <c r="R168" s="393"/>
      <c r="S168" s="393"/>
      <c r="T168" s="393"/>
      <c r="U168" s="393"/>
      <c r="V168" s="393"/>
      <c r="W168" s="393"/>
      <c r="X168" s="393"/>
      <c r="Y168" s="393"/>
      <c r="Z168" s="393"/>
      <c r="AA168" s="393"/>
      <c r="AB168" s="393"/>
      <c r="AC168" s="393"/>
      <c r="AD168" s="393"/>
      <c r="AE168" s="393"/>
      <c r="AF168" s="393"/>
      <c r="AG168" s="393"/>
      <c r="AH168" s="393"/>
      <c r="AI168" s="393"/>
      <c r="AJ168" s="393"/>
      <c r="AK168" s="393"/>
      <c r="AL168" s="393"/>
      <c r="AM168" s="393"/>
      <c r="AN168" s="393"/>
      <c r="AO168" s="393"/>
      <c r="AP168" s="393"/>
      <c r="AQ168" s="393"/>
    </row>
    <row r="169" spans="14:43" ht="15" customHeight="1" x14ac:dyDescent="0.3">
      <c r="N169" s="393"/>
      <c r="O169" s="393"/>
      <c r="P169" s="393"/>
      <c r="Q169" s="393"/>
      <c r="R169" s="393"/>
      <c r="S169" s="393"/>
      <c r="T169" s="393"/>
      <c r="U169" s="393"/>
      <c r="V169" s="393"/>
      <c r="W169" s="393"/>
      <c r="X169" s="393"/>
      <c r="Y169" s="393"/>
      <c r="Z169" s="393"/>
      <c r="AA169" s="393"/>
      <c r="AB169" s="393"/>
      <c r="AC169" s="393"/>
      <c r="AD169" s="393"/>
      <c r="AE169" s="393"/>
      <c r="AF169" s="393"/>
      <c r="AG169" s="393"/>
      <c r="AH169" s="393"/>
      <c r="AI169" s="393"/>
      <c r="AJ169" s="393"/>
      <c r="AK169" s="393"/>
      <c r="AL169" s="393"/>
      <c r="AM169" s="393"/>
      <c r="AN169" s="393"/>
      <c r="AO169" s="393"/>
      <c r="AP169" s="393"/>
      <c r="AQ169" s="393"/>
    </row>
    <row r="170" spans="14:43" ht="15" customHeight="1" x14ac:dyDescent="0.3">
      <c r="N170" s="393"/>
      <c r="O170" s="393"/>
      <c r="P170" s="393"/>
      <c r="Q170" s="393"/>
      <c r="R170" s="393"/>
      <c r="S170" s="393"/>
      <c r="T170" s="393"/>
      <c r="U170" s="393"/>
      <c r="V170" s="393"/>
      <c r="W170" s="393"/>
      <c r="X170" s="393"/>
      <c r="Y170" s="393"/>
      <c r="Z170" s="393"/>
      <c r="AA170" s="393"/>
      <c r="AB170" s="393"/>
      <c r="AC170" s="393"/>
      <c r="AD170" s="393"/>
      <c r="AE170" s="393"/>
      <c r="AF170" s="393"/>
      <c r="AG170" s="393"/>
      <c r="AH170" s="393"/>
      <c r="AI170" s="393"/>
      <c r="AJ170" s="393"/>
      <c r="AK170" s="393"/>
      <c r="AL170" s="393"/>
      <c r="AM170" s="393"/>
      <c r="AN170" s="393"/>
      <c r="AO170" s="393"/>
      <c r="AP170" s="393"/>
      <c r="AQ170" s="393"/>
    </row>
    <row r="171" spans="14:43" ht="15" customHeight="1" x14ac:dyDescent="0.3">
      <c r="N171" s="393"/>
      <c r="O171" s="393"/>
      <c r="P171" s="393"/>
      <c r="Q171" s="393"/>
      <c r="R171" s="393"/>
      <c r="S171" s="393"/>
      <c r="T171" s="393"/>
      <c r="U171" s="393"/>
      <c r="V171" s="393"/>
      <c r="W171" s="393"/>
      <c r="X171" s="393"/>
      <c r="Y171" s="393"/>
      <c r="Z171" s="393"/>
      <c r="AA171" s="393"/>
      <c r="AB171" s="393"/>
      <c r="AC171" s="393"/>
      <c r="AD171" s="393"/>
      <c r="AE171" s="393"/>
      <c r="AF171" s="393"/>
      <c r="AG171" s="393"/>
      <c r="AH171" s="393"/>
      <c r="AI171" s="393"/>
      <c r="AJ171" s="393"/>
      <c r="AK171" s="393"/>
      <c r="AL171" s="393"/>
      <c r="AM171" s="393"/>
      <c r="AN171" s="393"/>
      <c r="AO171" s="393"/>
      <c r="AP171" s="393"/>
      <c r="AQ171" s="393"/>
    </row>
    <row r="172" spans="14:43" ht="15" customHeight="1" x14ac:dyDescent="0.3">
      <c r="N172" s="393"/>
      <c r="O172" s="393"/>
      <c r="P172" s="393"/>
      <c r="Q172" s="393"/>
      <c r="R172" s="393"/>
      <c r="S172" s="393"/>
      <c r="T172" s="393"/>
      <c r="U172" s="393"/>
      <c r="V172" s="393"/>
      <c r="W172" s="393"/>
      <c r="X172" s="393"/>
      <c r="Y172" s="393"/>
      <c r="Z172" s="393"/>
      <c r="AA172" s="393"/>
      <c r="AB172" s="393"/>
      <c r="AC172" s="393"/>
      <c r="AD172" s="393"/>
      <c r="AE172" s="393"/>
      <c r="AF172" s="393"/>
      <c r="AG172" s="393"/>
      <c r="AH172" s="393"/>
      <c r="AI172" s="393"/>
      <c r="AJ172" s="393"/>
      <c r="AK172" s="393"/>
      <c r="AL172" s="393"/>
      <c r="AM172" s="393"/>
      <c r="AN172" s="393"/>
      <c r="AO172" s="393"/>
      <c r="AP172" s="393"/>
      <c r="AQ172" s="393"/>
    </row>
    <row r="173" spans="14:43" ht="15" customHeight="1" x14ac:dyDescent="0.3">
      <c r="N173" s="393"/>
      <c r="O173" s="393"/>
      <c r="P173" s="393"/>
      <c r="Q173" s="393"/>
      <c r="R173" s="393"/>
      <c r="S173" s="393"/>
      <c r="T173" s="393"/>
      <c r="U173" s="393"/>
      <c r="V173" s="393"/>
      <c r="W173" s="393"/>
      <c r="X173" s="393"/>
      <c r="Y173" s="393"/>
      <c r="Z173" s="393"/>
      <c r="AA173" s="393"/>
      <c r="AB173" s="393"/>
      <c r="AC173" s="393"/>
      <c r="AD173" s="393"/>
      <c r="AE173" s="393"/>
      <c r="AF173" s="393"/>
      <c r="AG173" s="393"/>
      <c r="AH173" s="393"/>
      <c r="AI173" s="393"/>
      <c r="AJ173" s="393"/>
      <c r="AK173" s="393"/>
      <c r="AL173" s="393"/>
      <c r="AM173" s="393"/>
      <c r="AN173" s="393"/>
      <c r="AO173" s="393"/>
      <c r="AP173" s="393"/>
      <c r="AQ173" s="393"/>
    </row>
    <row r="174" spans="14:43" ht="15" customHeight="1" x14ac:dyDescent="0.3">
      <c r="N174" s="393"/>
      <c r="O174" s="393"/>
      <c r="P174" s="393"/>
      <c r="Q174" s="393"/>
      <c r="R174" s="393"/>
      <c r="S174" s="393"/>
      <c r="T174" s="393"/>
      <c r="U174" s="393"/>
      <c r="V174" s="393"/>
      <c r="W174" s="393"/>
      <c r="X174" s="393"/>
      <c r="Y174" s="393"/>
      <c r="Z174" s="393"/>
      <c r="AA174" s="393"/>
      <c r="AB174" s="393"/>
      <c r="AC174" s="393"/>
      <c r="AD174" s="393"/>
      <c r="AE174" s="393"/>
      <c r="AF174" s="393"/>
      <c r="AG174" s="393"/>
      <c r="AH174" s="393"/>
      <c r="AI174" s="393"/>
      <c r="AJ174" s="393"/>
      <c r="AK174" s="393"/>
      <c r="AL174" s="393"/>
      <c r="AM174" s="393"/>
      <c r="AN174" s="393"/>
      <c r="AO174" s="393"/>
      <c r="AP174" s="393"/>
      <c r="AQ174" s="393"/>
    </row>
    <row r="175" spans="14:43" x14ac:dyDescent="0.3">
      <c r="N175" s="393"/>
      <c r="O175" s="393"/>
      <c r="P175" s="393"/>
      <c r="Q175" s="393"/>
      <c r="R175" s="393"/>
      <c r="S175" s="393"/>
      <c r="T175" s="393"/>
      <c r="U175" s="393"/>
      <c r="V175" s="393"/>
      <c r="W175" s="393"/>
      <c r="X175" s="393"/>
      <c r="Y175" s="393"/>
      <c r="Z175" s="393"/>
      <c r="AA175" s="393"/>
      <c r="AB175" s="393"/>
      <c r="AC175" s="393"/>
      <c r="AD175" s="393"/>
      <c r="AE175" s="393"/>
      <c r="AF175" s="393"/>
      <c r="AG175" s="393"/>
      <c r="AH175" s="393"/>
      <c r="AI175" s="393"/>
      <c r="AJ175" s="393"/>
      <c r="AK175" s="393"/>
      <c r="AL175" s="393"/>
      <c r="AM175" s="393"/>
      <c r="AN175" s="393"/>
      <c r="AO175" s="393"/>
      <c r="AP175" s="393"/>
      <c r="AQ175" s="393"/>
    </row>
    <row r="176" spans="14:43" x14ac:dyDescent="0.3">
      <c r="N176" s="393"/>
      <c r="O176" s="393"/>
      <c r="P176" s="393"/>
      <c r="Q176" s="393"/>
      <c r="R176" s="393"/>
      <c r="S176" s="393"/>
      <c r="T176" s="393"/>
      <c r="U176" s="393"/>
      <c r="V176" s="393"/>
      <c r="W176" s="393"/>
      <c r="X176" s="393"/>
      <c r="Y176" s="393"/>
      <c r="Z176" s="393"/>
      <c r="AA176" s="393"/>
      <c r="AB176" s="393"/>
      <c r="AC176" s="393"/>
      <c r="AD176" s="393"/>
      <c r="AE176" s="393"/>
      <c r="AF176" s="393"/>
      <c r="AG176" s="393"/>
      <c r="AH176" s="393"/>
      <c r="AI176" s="393"/>
      <c r="AJ176" s="393"/>
      <c r="AK176" s="393"/>
      <c r="AL176" s="393"/>
      <c r="AM176" s="393"/>
      <c r="AN176" s="393"/>
      <c r="AO176" s="393"/>
      <c r="AP176" s="393"/>
      <c r="AQ176" s="393"/>
    </row>
    <row r="177" spans="14:43" x14ac:dyDescent="0.3">
      <c r="N177" s="393"/>
      <c r="O177" s="393"/>
      <c r="P177" s="393"/>
      <c r="Q177" s="393"/>
      <c r="R177" s="393"/>
      <c r="S177" s="393"/>
      <c r="T177" s="393"/>
      <c r="U177" s="393"/>
      <c r="V177" s="393"/>
      <c r="W177" s="393"/>
      <c r="X177" s="393"/>
      <c r="Y177" s="393"/>
      <c r="Z177" s="393"/>
      <c r="AA177" s="393"/>
      <c r="AB177" s="393"/>
      <c r="AC177" s="393"/>
      <c r="AD177" s="393"/>
      <c r="AE177" s="393"/>
      <c r="AF177" s="393"/>
      <c r="AG177" s="393"/>
      <c r="AH177" s="393"/>
      <c r="AI177" s="393"/>
      <c r="AJ177" s="393"/>
      <c r="AK177" s="393"/>
      <c r="AL177" s="393"/>
      <c r="AM177" s="393"/>
      <c r="AN177" s="393"/>
      <c r="AO177" s="393"/>
      <c r="AP177" s="393"/>
      <c r="AQ177" s="393"/>
    </row>
    <row r="178" spans="14:43" x14ac:dyDescent="0.3">
      <c r="N178" s="393"/>
      <c r="O178" s="393"/>
      <c r="P178" s="393"/>
      <c r="Q178" s="393"/>
      <c r="R178" s="393"/>
      <c r="S178" s="393"/>
      <c r="T178" s="393"/>
      <c r="U178" s="393"/>
      <c r="V178" s="393"/>
      <c r="W178" s="393"/>
      <c r="X178" s="393"/>
      <c r="Y178" s="393"/>
      <c r="Z178" s="393"/>
      <c r="AA178" s="393"/>
      <c r="AB178" s="393"/>
      <c r="AC178" s="393"/>
      <c r="AD178" s="393"/>
      <c r="AE178" s="393"/>
      <c r="AF178" s="393"/>
      <c r="AG178" s="393"/>
      <c r="AH178" s="393"/>
      <c r="AI178" s="393"/>
      <c r="AJ178" s="393"/>
      <c r="AK178" s="393"/>
      <c r="AL178" s="393"/>
      <c r="AM178" s="393"/>
      <c r="AN178" s="393"/>
      <c r="AO178" s="393"/>
      <c r="AP178" s="393"/>
      <c r="AQ178" s="393"/>
    </row>
    <row r="179" spans="14:43" x14ac:dyDescent="0.3">
      <c r="N179" s="393"/>
      <c r="O179" s="393"/>
      <c r="P179" s="393"/>
      <c r="Q179" s="393"/>
      <c r="R179" s="393"/>
      <c r="S179" s="393"/>
      <c r="T179" s="393"/>
      <c r="U179" s="393"/>
      <c r="V179" s="393"/>
      <c r="W179" s="393"/>
      <c r="X179" s="393"/>
      <c r="Y179" s="393"/>
      <c r="Z179" s="393"/>
      <c r="AA179" s="393"/>
      <c r="AB179" s="393"/>
      <c r="AC179" s="393"/>
      <c r="AD179" s="393"/>
      <c r="AE179" s="393"/>
      <c r="AF179" s="393"/>
      <c r="AG179" s="393"/>
      <c r="AH179" s="393"/>
      <c r="AI179" s="393"/>
      <c r="AJ179" s="393"/>
      <c r="AK179" s="393"/>
      <c r="AL179" s="393"/>
      <c r="AM179" s="393"/>
      <c r="AN179" s="393"/>
      <c r="AO179" s="393"/>
      <c r="AP179" s="393"/>
      <c r="AQ179" s="393"/>
    </row>
    <row r="180" spans="14:43" x14ac:dyDescent="0.3">
      <c r="N180" s="393"/>
      <c r="O180" s="393"/>
      <c r="P180" s="393"/>
      <c r="Q180" s="393"/>
      <c r="R180" s="393"/>
      <c r="S180" s="393"/>
      <c r="T180" s="393"/>
      <c r="U180" s="393"/>
      <c r="V180" s="393"/>
      <c r="W180" s="393"/>
      <c r="X180" s="393"/>
      <c r="Y180" s="393"/>
      <c r="Z180" s="393"/>
      <c r="AA180" s="393"/>
      <c r="AB180" s="393"/>
      <c r="AC180" s="393"/>
      <c r="AD180" s="393"/>
      <c r="AE180" s="393"/>
      <c r="AF180" s="393"/>
      <c r="AG180" s="393"/>
      <c r="AH180" s="393"/>
      <c r="AI180" s="393"/>
      <c r="AJ180" s="393"/>
      <c r="AK180" s="393"/>
      <c r="AL180" s="393"/>
      <c r="AM180" s="393"/>
      <c r="AN180" s="393"/>
      <c r="AO180" s="393"/>
      <c r="AP180" s="393"/>
      <c r="AQ180" s="393"/>
    </row>
    <row r="181" spans="14:43" x14ac:dyDescent="0.3">
      <c r="N181" s="393"/>
      <c r="O181" s="393"/>
      <c r="P181" s="393"/>
      <c r="Q181" s="393"/>
      <c r="R181" s="393"/>
      <c r="S181" s="393"/>
      <c r="T181" s="393"/>
      <c r="U181" s="393"/>
      <c r="V181" s="393"/>
      <c r="W181" s="393"/>
      <c r="X181" s="393"/>
      <c r="Y181" s="393"/>
      <c r="Z181" s="393"/>
      <c r="AA181" s="393"/>
      <c r="AB181" s="393"/>
      <c r="AC181" s="393"/>
      <c r="AD181" s="393"/>
      <c r="AE181" s="393"/>
      <c r="AF181" s="393"/>
      <c r="AG181" s="393"/>
      <c r="AH181" s="393"/>
      <c r="AI181" s="393"/>
      <c r="AJ181" s="393"/>
      <c r="AK181" s="393"/>
      <c r="AL181" s="393"/>
      <c r="AM181" s="393"/>
      <c r="AN181" s="393"/>
      <c r="AO181" s="393"/>
      <c r="AP181" s="393"/>
      <c r="AQ181" s="393"/>
    </row>
    <row r="182" spans="14:43" x14ac:dyDescent="0.3">
      <c r="N182" s="393"/>
      <c r="O182" s="393"/>
      <c r="P182" s="393"/>
      <c r="Q182" s="393"/>
      <c r="R182" s="393"/>
      <c r="S182" s="393"/>
      <c r="T182" s="393"/>
      <c r="U182" s="393"/>
      <c r="V182" s="393"/>
      <c r="W182" s="393"/>
      <c r="X182" s="393"/>
      <c r="Y182" s="393"/>
      <c r="Z182" s="393"/>
      <c r="AA182" s="393"/>
      <c r="AB182" s="393"/>
      <c r="AC182" s="393"/>
      <c r="AD182" s="393"/>
      <c r="AE182" s="393"/>
      <c r="AF182" s="393"/>
      <c r="AG182" s="393"/>
      <c r="AH182" s="393"/>
      <c r="AI182" s="393"/>
      <c r="AJ182" s="393"/>
      <c r="AK182" s="393"/>
      <c r="AL182" s="393"/>
      <c r="AM182" s="393"/>
      <c r="AN182" s="393"/>
      <c r="AO182" s="393"/>
      <c r="AP182" s="393"/>
      <c r="AQ182" s="393"/>
    </row>
    <row r="183" spans="14:43" x14ac:dyDescent="0.3">
      <c r="N183" s="393"/>
      <c r="O183" s="393"/>
      <c r="P183" s="393"/>
      <c r="Q183" s="393"/>
      <c r="R183" s="393"/>
      <c r="S183" s="393"/>
      <c r="T183" s="393"/>
      <c r="U183" s="393"/>
      <c r="V183" s="393"/>
      <c r="W183" s="393"/>
      <c r="X183" s="393"/>
      <c r="Y183" s="393"/>
      <c r="Z183" s="393"/>
      <c r="AA183" s="393"/>
      <c r="AB183" s="393"/>
      <c r="AC183" s="393"/>
      <c r="AD183" s="393"/>
      <c r="AE183" s="393"/>
      <c r="AF183" s="393"/>
      <c r="AG183" s="393"/>
      <c r="AH183" s="393"/>
      <c r="AI183" s="393"/>
      <c r="AJ183" s="393"/>
      <c r="AK183" s="393"/>
      <c r="AL183" s="393"/>
      <c r="AM183" s="393"/>
      <c r="AN183" s="393"/>
      <c r="AO183" s="393"/>
      <c r="AP183" s="393"/>
      <c r="AQ183" s="393"/>
    </row>
    <row r="184" spans="14:43" x14ac:dyDescent="0.3">
      <c r="N184" s="393"/>
      <c r="O184" s="393"/>
      <c r="P184" s="393"/>
      <c r="Q184" s="393"/>
      <c r="R184" s="393"/>
      <c r="S184" s="393"/>
      <c r="T184" s="393"/>
      <c r="U184" s="393"/>
      <c r="V184" s="393"/>
      <c r="W184" s="393"/>
      <c r="X184" s="393"/>
      <c r="Y184" s="393"/>
      <c r="Z184" s="393"/>
      <c r="AA184" s="393"/>
      <c r="AB184" s="393"/>
      <c r="AC184" s="393"/>
      <c r="AD184" s="393"/>
      <c r="AE184" s="393"/>
      <c r="AF184" s="393"/>
      <c r="AG184" s="393"/>
      <c r="AH184" s="393"/>
      <c r="AI184" s="393"/>
      <c r="AJ184" s="393"/>
      <c r="AK184" s="393"/>
      <c r="AL184" s="393"/>
      <c r="AM184" s="393"/>
      <c r="AN184" s="393"/>
      <c r="AO184" s="393"/>
      <c r="AP184" s="393"/>
      <c r="AQ184" s="393"/>
    </row>
    <row r="185" spans="14:43" x14ac:dyDescent="0.3">
      <c r="N185" s="393"/>
      <c r="O185" s="393"/>
      <c r="P185" s="393"/>
      <c r="Q185" s="393"/>
      <c r="R185" s="393"/>
      <c r="S185" s="393"/>
      <c r="T185" s="393"/>
      <c r="U185" s="393"/>
      <c r="V185" s="393"/>
      <c r="W185" s="393"/>
      <c r="X185" s="393"/>
      <c r="Y185" s="393"/>
      <c r="Z185" s="393"/>
      <c r="AA185" s="393"/>
      <c r="AB185" s="393"/>
      <c r="AC185" s="393"/>
      <c r="AD185" s="393"/>
      <c r="AE185" s="393"/>
      <c r="AF185" s="393"/>
      <c r="AG185" s="393"/>
      <c r="AH185" s="393"/>
      <c r="AI185" s="393"/>
      <c r="AJ185" s="393"/>
      <c r="AK185" s="393"/>
      <c r="AL185" s="393"/>
      <c r="AM185" s="393"/>
      <c r="AN185" s="393"/>
      <c r="AO185" s="393"/>
      <c r="AP185" s="393"/>
      <c r="AQ185" s="393"/>
    </row>
    <row r="186" spans="14:43" x14ac:dyDescent="0.3">
      <c r="N186" s="393"/>
      <c r="O186" s="393"/>
      <c r="P186" s="393"/>
      <c r="Q186" s="393"/>
      <c r="R186" s="393"/>
      <c r="S186" s="393"/>
      <c r="T186" s="393"/>
      <c r="U186" s="393"/>
      <c r="V186" s="393"/>
      <c r="W186" s="393"/>
      <c r="X186" s="393"/>
      <c r="Y186" s="393"/>
      <c r="Z186" s="393"/>
      <c r="AA186" s="393"/>
      <c r="AB186" s="393"/>
      <c r="AC186" s="393"/>
      <c r="AD186" s="393"/>
      <c r="AE186" s="393"/>
      <c r="AF186" s="393"/>
      <c r="AG186" s="393"/>
      <c r="AH186" s="393"/>
      <c r="AI186" s="393"/>
      <c r="AJ186" s="393"/>
      <c r="AK186" s="393"/>
      <c r="AL186" s="393"/>
      <c r="AM186" s="393"/>
      <c r="AN186" s="393"/>
      <c r="AO186" s="393"/>
      <c r="AP186" s="393"/>
      <c r="AQ186" s="393"/>
    </row>
    <row r="187" spans="14:43" x14ac:dyDescent="0.3">
      <c r="N187" s="393"/>
      <c r="O187" s="393"/>
      <c r="P187" s="393"/>
      <c r="Q187" s="393"/>
      <c r="R187" s="393"/>
      <c r="S187" s="393"/>
      <c r="T187" s="393"/>
      <c r="U187" s="393"/>
      <c r="V187" s="393"/>
      <c r="W187" s="393"/>
      <c r="X187" s="393"/>
      <c r="Y187" s="393"/>
      <c r="Z187" s="393"/>
      <c r="AA187" s="393"/>
      <c r="AB187" s="393"/>
      <c r="AC187" s="393"/>
      <c r="AD187" s="393"/>
      <c r="AE187" s="393"/>
      <c r="AF187" s="393"/>
      <c r="AG187" s="393"/>
      <c r="AH187" s="393"/>
      <c r="AI187" s="393"/>
      <c r="AJ187" s="393"/>
      <c r="AK187" s="393"/>
      <c r="AL187" s="393"/>
      <c r="AM187" s="393"/>
      <c r="AN187" s="393"/>
      <c r="AO187" s="393"/>
      <c r="AP187" s="393"/>
      <c r="AQ187" s="393"/>
    </row>
    <row r="188" spans="14:43" x14ac:dyDescent="0.3">
      <c r="N188" s="393"/>
      <c r="O188" s="393"/>
      <c r="P188" s="393"/>
      <c r="Q188" s="393"/>
      <c r="R188" s="393"/>
      <c r="S188" s="393"/>
      <c r="T188" s="393"/>
      <c r="U188" s="393"/>
      <c r="V188" s="393"/>
      <c r="W188" s="393"/>
      <c r="X188" s="393"/>
      <c r="Y188" s="393"/>
      <c r="Z188" s="393"/>
      <c r="AA188" s="393"/>
      <c r="AB188" s="393"/>
      <c r="AC188" s="393"/>
      <c r="AD188" s="393"/>
      <c r="AE188" s="393"/>
      <c r="AF188" s="393"/>
      <c r="AG188" s="393"/>
      <c r="AH188" s="393"/>
      <c r="AI188" s="393"/>
      <c r="AJ188" s="393"/>
      <c r="AK188" s="393"/>
      <c r="AL188" s="393"/>
      <c r="AM188" s="393"/>
      <c r="AN188" s="393"/>
      <c r="AO188" s="393"/>
      <c r="AP188" s="393"/>
      <c r="AQ188" s="393"/>
    </row>
    <row r="189" spans="14:43" x14ac:dyDescent="0.3">
      <c r="N189" s="393"/>
      <c r="O189" s="393"/>
      <c r="P189" s="393"/>
      <c r="Q189" s="393"/>
      <c r="R189" s="393"/>
      <c r="S189" s="393"/>
      <c r="T189" s="393"/>
      <c r="U189" s="393"/>
      <c r="V189" s="393"/>
      <c r="W189" s="393"/>
      <c r="X189" s="393"/>
      <c r="Y189" s="393"/>
      <c r="Z189" s="393"/>
      <c r="AA189" s="393"/>
      <c r="AB189" s="393"/>
      <c r="AC189" s="393"/>
      <c r="AD189" s="393"/>
      <c r="AE189" s="393"/>
      <c r="AF189" s="393"/>
      <c r="AG189" s="393"/>
      <c r="AH189" s="393"/>
      <c r="AI189" s="393"/>
      <c r="AJ189" s="393"/>
      <c r="AK189" s="393"/>
      <c r="AL189" s="393"/>
      <c r="AM189" s="393"/>
      <c r="AN189" s="393"/>
      <c r="AO189" s="393"/>
      <c r="AP189" s="393"/>
      <c r="AQ189" s="393"/>
    </row>
    <row r="190" spans="14:43" x14ac:dyDescent="0.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row>
    <row r="191" spans="14:43" x14ac:dyDescent="0.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3"/>
      <c r="AN191" s="393"/>
      <c r="AO191" s="393"/>
      <c r="AP191" s="393"/>
      <c r="AQ191" s="393"/>
    </row>
    <row r="192" spans="14:43" x14ac:dyDescent="0.3">
      <c r="N192" s="393"/>
      <c r="O192" s="393"/>
      <c r="P192" s="393"/>
      <c r="Q192" s="393"/>
      <c r="R192" s="393"/>
      <c r="S192" s="393"/>
      <c r="T192" s="393"/>
      <c r="U192" s="393"/>
      <c r="V192" s="393"/>
      <c r="W192" s="393"/>
      <c r="X192" s="393"/>
      <c r="Y192" s="393"/>
      <c r="Z192" s="393"/>
      <c r="AA192" s="393"/>
      <c r="AB192" s="393"/>
      <c r="AC192" s="393"/>
      <c r="AD192" s="393"/>
      <c r="AE192" s="393"/>
      <c r="AF192" s="393"/>
      <c r="AG192" s="393"/>
      <c r="AH192" s="393"/>
      <c r="AI192" s="393"/>
      <c r="AJ192" s="393"/>
      <c r="AK192" s="393"/>
      <c r="AL192" s="393"/>
      <c r="AM192" s="393"/>
      <c r="AN192" s="393"/>
      <c r="AO192" s="393"/>
      <c r="AP192" s="393"/>
      <c r="AQ192" s="393"/>
    </row>
    <row r="193" spans="14:43" x14ac:dyDescent="0.3">
      <c r="N193" s="393"/>
      <c r="O193" s="393"/>
      <c r="P193" s="393"/>
      <c r="Q193" s="393"/>
      <c r="R193" s="393"/>
      <c r="S193" s="393"/>
      <c r="T193" s="393"/>
      <c r="U193" s="393"/>
      <c r="V193" s="393"/>
      <c r="W193" s="393"/>
      <c r="X193" s="393"/>
      <c r="Y193" s="393"/>
      <c r="Z193" s="393"/>
      <c r="AA193" s="393"/>
      <c r="AB193" s="393"/>
      <c r="AC193" s="393"/>
      <c r="AD193" s="393"/>
      <c r="AE193" s="393"/>
      <c r="AF193" s="393"/>
      <c r="AG193" s="393"/>
      <c r="AH193" s="393"/>
      <c r="AI193" s="393"/>
      <c r="AJ193" s="393"/>
      <c r="AK193" s="393"/>
      <c r="AL193" s="393"/>
      <c r="AM193" s="393"/>
      <c r="AN193" s="393"/>
      <c r="AO193" s="393"/>
      <c r="AP193" s="393"/>
      <c r="AQ193" s="393"/>
    </row>
    <row r="194" spans="14:43" x14ac:dyDescent="0.3">
      <c r="N194" s="393"/>
      <c r="O194" s="393"/>
      <c r="P194" s="393"/>
      <c r="Q194" s="393"/>
      <c r="R194" s="393"/>
      <c r="S194" s="393"/>
      <c r="T194" s="393"/>
      <c r="U194" s="393"/>
      <c r="V194" s="393"/>
      <c r="W194" s="393"/>
      <c r="X194" s="393"/>
      <c r="Y194" s="393"/>
      <c r="Z194" s="393"/>
      <c r="AA194" s="393"/>
      <c r="AB194" s="393"/>
      <c r="AC194" s="393"/>
      <c r="AD194" s="393"/>
      <c r="AE194" s="393"/>
      <c r="AF194" s="393"/>
      <c r="AG194" s="393"/>
      <c r="AH194" s="393"/>
      <c r="AI194" s="393"/>
      <c r="AJ194" s="393"/>
      <c r="AK194" s="393"/>
      <c r="AL194" s="393"/>
      <c r="AM194" s="393"/>
      <c r="AN194" s="393"/>
      <c r="AO194" s="393"/>
      <c r="AP194" s="393"/>
      <c r="AQ194" s="393"/>
    </row>
    <row r="195" spans="14:43" x14ac:dyDescent="0.3">
      <c r="N195" s="393"/>
      <c r="O195" s="393"/>
      <c r="P195" s="393"/>
      <c r="Q195" s="393"/>
      <c r="R195" s="393"/>
      <c r="S195" s="393"/>
      <c r="T195" s="393"/>
      <c r="U195" s="393"/>
      <c r="V195" s="393"/>
      <c r="W195" s="393"/>
      <c r="X195" s="393"/>
      <c r="Y195" s="393"/>
      <c r="Z195" s="393"/>
      <c r="AA195" s="393"/>
      <c r="AB195" s="393"/>
      <c r="AC195" s="393"/>
      <c r="AD195" s="393"/>
      <c r="AE195" s="393"/>
      <c r="AF195" s="393"/>
      <c r="AG195" s="393"/>
      <c r="AH195" s="393"/>
      <c r="AI195" s="393"/>
      <c r="AJ195" s="393"/>
      <c r="AK195" s="393"/>
      <c r="AL195" s="393"/>
      <c r="AM195" s="393"/>
      <c r="AN195" s="393"/>
      <c r="AO195" s="393"/>
      <c r="AP195" s="393"/>
      <c r="AQ195" s="393"/>
    </row>
    <row r="196" spans="14:43" x14ac:dyDescent="0.3">
      <c r="N196" s="393"/>
      <c r="O196" s="393"/>
      <c r="P196" s="393"/>
      <c r="Q196" s="393"/>
      <c r="R196" s="393"/>
      <c r="S196" s="393"/>
      <c r="T196" s="393"/>
      <c r="U196" s="393"/>
      <c r="V196" s="393"/>
      <c r="W196" s="393"/>
      <c r="X196" s="393"/>
      <c r="Y196" s="393"/>
      <c r="Z196" s="393"/>
      <c r="AA196" s="393"/>
      <c r="AB196" s="393"/>
      <c r="AC196" s="393"/>
      <c r="AD196" s="393"/>
      <c r="AE196" s="393"/>
      <c r="AF196" s="393"/>
      <c r="AG196" s="393"/>
      <c r="AH196" s="393"/>
      <c r="AI196" s="393"/>
      <c r="AJ196" s="393"/>
      <c r="AK196" s="393"/>
      <c r="AL196" s="393"/>
      <c r="AM196" s="393"/>
      <c r="AN196" s="393"/>
      <c r="AO196" s="393"/>
      <c r="AP196" s="393"/>
      <c r="AQ196" s="393"/>
    </row>
    <row r="197" spans="14:43" x14ac:dyDescent="0.3">
      <c r="N197" s="393"/>
      <c r="O197" s="393"/>
      <c r="P197" s="393"/>
      <c r="Q197" s="393"/>
      <c r="R197" s="393"/>
      <c r="S197" s="393"/>
      <c r="T197" s="393"/>
      <c r="U197" s="393"/>
      <c r="V197" s="393"/>
      <c r="W197" s="393"/>
      <c r="X197" s="393"/>
      <c r="Y197" s="393"/>
      <c r="Z197" s="393"/>
      <c r="AA197" s="393"/>
      <c r="AB197" s="393"/>
      <c r="AC197" s="393"/>
      <c r="AD197" s="393"/>
      <c r="AE197" s="393"/>
      <c r="AF197" s="393"/>
      <c r="AG197" s="393"/>
      <c r="AH197" s="393"/>
      <c r="AI197" s="393"/>
      <c r="AJ197" s="393"/>
      <c r="AK197" s="393"/>
      <c r="AL197" s="393"/>
      <c r="AM197" s="393"/>
      <c r="AN197" s="393"/>
      <c r="AO197" s="393"/>
      <c r="AP197" s="393"/>
      <c r="AQ197" s="393"/>
    </row>
    <row r="198" spans="14:43" x14ac:dyDescent="0.3">
      <c r="N198" s="393"/>
      <c r="O198" s="393"/>
      <c r="P198" s="393"/>
      <c r="Q198" s="393"/>
      <c r="R198" s="393"/>
      <c r="S198" s="393"/>
      <c r="T198" s="393"/>
      <c r="U198" s="393"/>
      <c r="V198" s="393"/>
      <c r="W198" s="393"/>
      <c r="X198" s="393"/>
      <c r="Y198" s="393"/>
      <c r="Z198" s="393"/>
      <c r="AA198" s="393"/>
      <c r="AB198" s="393"/>
      <c r="AC198" s="393"/>
      <c r="AD198" s="393"/>
      <c r="AE198" s="393"/>
      <c r="AF198" s="393"/>
      <c r="AG198" s="393"/>
      <c r="AH198" s="393"/>
      <c r="AI198" s="393"/>
      <c r="AJ198" s="393"/>
      <c r="AK198" s="393"/>
      <c r="AL198" s="393"/>
      <c r="AM198" s="393"/>
      <c r="AN198" s="393"/>
      <c r="AO198" s="393"/>
      <c r="AP198" s="393"/>
      <c r="AQ198" s="393"/>
    </row>
    <row r="199" spans="14:43" x14ac:dyDescent="0.3">
      <c r="N199" s="393"/>
      <c r="O199" s="393"/>
      <c r="P199" s="393"/>
      <c r="Q199" s="393"/>
      <c r="R199" s="393"/>
      <c r="S199" s="393"/>
      <c r="T199" s="393"/>
      <c r="U199" s="393"/>
      <c r="V199" s="393"/>
      <c r="W199" s="393"/>
      <c r="X199" s="393"/>
      <c r="Y199" s="393"/>
      <c r="Z199" s="393"/>
      <c r="AA199" s="393"/>
      <c r="AB199" s="393"/>
      <c r="AC199" s="393"/>
      <c r="AD199" s="393"/>
      <c r="AE199" s="393"/>
      <c r="AF199" s="393"/>
      <c r="AG199" s="393"/>
      <c r="AH199" s="393"/>
      <c r="AI199" s="393"/>
      <c r="AJ199" s="393"/>
      <c r="AK199" s="393"/>
      <c r="AL199" s="393"/>
      <c r="AM199" s="393"/>
      <c r="AN199" s="393"/>
      <c r="AO199" s="393"/>
      <c r="AP199" s="393"/>
      <c r="AQ199" s="393"/>
    </row>
    <row r="200" spans="14:43" x14ac:dyDescent="0.3">
      <c r="N200" s="393"/>
      <c r="O200" s="393"/>
      <c r="P200" s="393"/>
      <c r="Q200" s="393"/>
      <c r="R200" s="393"/>
      <c r="S200" s="393"/>
      <c r="T200" s="393"/>
      <c r="U200" s="393"/>
      <c r="V200" s="393"/>
      <c r="W200" s="393"/>
      <c r="X200" s="393"/>
      <c r="Y200" s="393"/>
      <c r="Z200" s="393"/>
      <c r="AA200" s="393"/>
      <c r="AB200" s="393"/>
      <c r="AC200" s="393"/>
      <c r="AD200" s="393"/>
      <c r="AE200" s="393"/>
      <c r="AF200" s="393"/>
      <c r="AG200" s="393"/>
      <c r="AH200" s="393"/>
      <c r="AI200" s="393"/>
      <c r="AJ200" s="393"/>
      <c r="AK200" s="393"/>
      <c r="AL200" s="393"/>
      <c r="AM200" s="393"/>
      <c r="AN200" s="393"/>
      <c r="AO200" s="393"/>
      <c r="AP200" s="393"/>
      <c r="AQ200" s="393"/>
    </row>
    <row r="201" spans="14:43" x14ac:dyDescent="0.3">
      <c r="N201" s="393"/>
      <c r="O201" s="393"/>
      <c r="P201" s="393"/>
      <c r="Q201" s="393"/>
      <c r="R201" s="393"/>
      <c r="S201" s="393"/>
      <c r="T201" s="393"/>
      <c r="U201" s="393"/>
      <c r="V201" s="393"/>
      <c r="W201" s="393"/>
      <c r="X201" s="393"/>
      <c r="Y201" s="393"/>
      <c r="Z201" s="393"/>
      <c r="AA201" s="393"/>
      <c r="AB201" s="393"/>
      <c r="AC201" s="393"/>
      <c r="AD201" s="393"/>
      <c r="AE201" s="393"/>
      <c r="AF201" s="393"/>
      <c r="AG201" s="393"/>
      <c r="AH201" s="393"/>
      <c r="AI201" s="393"/>
      <c r="AJ201" s="393"/>
      <c r="AK201" s="393"/>
      <c r="AL201" s="393"/>
      <c r="AM201" s="393"/>
      <c r="AN201" s="393"/>
      <c r="AO201" s="393"/>
      <c r="AP201" s="393"/>
      <c r="AQ201" s="393"/>
    </row>
    <row r="202" spans="14:43" x14ac:dyDescent="0.3">
      <c r="N202" s="393"/>
      <c r="O202" s="393"/>
      <c r="P202" s="393"/>
      <c r="Q202" s="393"/>
      <c r="R202" s="393"/>
      <c r="S202" s="393"/>
      <c r="T202" s="393"/>
      <c r="U202" s="393"/>
      <c r="V202" s="393"/>
      <c r="W202" s="393"/>
      <c r="X202" s="393"/>
      <c r="Y202" s="393"/>
      <c r="Z202" s="393"/>
      <c r="AA202" s="393"/>
      <c r="AB202" s="393"/>
      <c r="AC202" s="393"/>
      <c r="AD202" s="393"/>
      <c r="AE202" s="393"/>
      <c r="AF202" s="393"/>
      <c r="AG202" s="393"/>
      <c r="AH202" s="393"/>
      <c r="AI202" s="393"/>
      <c r="AJ202" s="393"/>
      <c r="AK202" s="393"/>
      <c r="AL202" s="393"/>
      <c r="AM202" s="393"/>
      <c r="AN202" s="393"/>
      <c r="AO202" s="393"/>
      <c r="AP202" s="393"/>
      <c r="AQ202" s="393"/>
    </row>
    <row r="203" spans="14:43" x14ac:dyDescent="0.3">
      <c r="N203" s="393"/>
      <c r="O203" s="393"/>
      <c r="P203" s="393"/>
      <c r="Q203" s="393"/>
      <c r="R203" s="393"/>
      <c r="S203" s="393"/>
      <c r="T203" s="393"/>
      <c r="U203" s="393"/>
      <c r="V203" s="393"/>
      <c r="W203" s="393"/>
      <c r="X203" s="393"/>
      <c r="Y203" s="393"/>
      <c r="Z203" s="393"/>
      <c r="AA203" s="393"/>
      <c r="AB203" s="393"/>
      <c r="AC203" s="393"/>
      <c r="AD203" s="393"/>
      <c r="AE203" s="393"/>
      <c r="AF203" s="393"/>
      <c r="AG203" s="393"/>
      <c r="AH203" s="393"/>
      <c r="AI203" s="393"/>
      <c r="AJ203" s="393"/>
      <c r="AK203" s="393"/>
      <c r="AL203" s="393"/>
      <c r="AM203" s="393"/>
      <c r="AN203" s="393"/>
      <c r="AO203" s="393"/>
      <c r="AP203" s="393"/>
      <c r="AQ203" s="393"/>
    </row>
    <row r="204" spans="14:43" x14ac:dyDescent="0.3">
      <c r="N204" s="393"/>
      <c r="O204" s="393"/>
      <c r="P204" s="393"/>
      <c r="Q204" s="393"/>
      <c r="R204" s="393"/>
      <c r="S204" s="393"/>
      <c r="T204" s="393"/>
      <c r="U204" s="393"/>
      <c r="V204" s="393"/>
      <c r="W204" s="393"/>
      <c r="X204" s="393"/>
      <c r="Y204" s="393"/>
      <c r="Z204" s="393"/>
      <c r="AA204" s="393"/>
      <c r="AB204" s="393"/>
      <c r="AC204" s="393"/>
      <c r="AD204" s="393"/>
      <c r="AE204" s="393"/>
      <c r="AF204" s="393"/>
      <c r="AG204" s="393"/>
      <c r="AH204" s="393"/>
      <c r="AI204" s="393"/>
      <c r="AJ204" s="393"/>
      <c r="AK204" s="393"/>
      <c r="AL204" s="393"/>
      <c r="AM204" s="393"/>
      <c r="AN204" s="393"/>
      <c r="AO204" s="393"/>
      <c r="AP204" s="393"/>
      <c r="AQ204" s="393"/>
    </row>
    <row r="205" spans="14:43" x14ac:dyDescent="0.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3"/>
      <c r="AK205" s="393"/>
      <c r="AL205" s="393"/>
      <c r="AM205" s="393"/>
      <c r="AN205" s="393"/>
      <c r="AO205" s="393"/>
      <c r="AP205" s="393"/>
      <c r="AQ205" s="393"/>
    </row>
    <row r="206" spans="14:43" x14ac:dyDescent="0.3">
      <c r="N206" s="393"/>
      <c r="O206" s="393"/>
      <c r="P206" s="393"/>
      <c r="Q206" s="393"/>
      <c r="R206" s="393"/>
      <c r="S206" s="393"/>
      <c r="T206" s="393"/>
      <c r="U206" s="393"/>
      <c r="V206" s="393"/>
      <c r="W206" s="393"/>
      <c r="X206" s="393"/>
      <c r="Y206" s="393"/>
      <c r="Z206" s="393"/>
      <c r="AA206" s="393"/>
      <c r="AB206" s="393"/>
      <c r="AC206" s="393"/>
      <c r="AD206" s="393"/>
      <c r="AE206" s="393"/>
      <c r="AF206" s="393"/>
      <c r="AG206" s="393"/>
      <c r="AH206" s="393"/>
      <c r="AI206" s="393"/>
      <c r="AJ206" s="393"/>
      <c r="AK206" s="393"/>
      <c r="AL206" s="393"/>
      <c r="AM206" s="393"/>
      <c r="AN206" s="393"/>
      <c r="AO206" s="393"/>
      <c r="AP206" s="393"/>
      <c r="AQ206" s="393"/>
    </row>
    <row r="207" spans="14:43" x14ac:dyDescent="0.3">
      <c r="N207" s="393"/>
      <c r="O207" s="393"/>
      <c r="P207" s="393"/>
      <c r="Q207" s="393"/>
      <c r="R207" s="393"/>
      <c r="S207" s="393"/>
      <c r="T207" s="393"/>
      <c r="U207" s="393"/>
      <c r="V207" s="393"/>
      <c r="W207" s="393"/>
      <c r="X207" s="393"/>
      <c r="Y207" s="393"/>
      <c r="Z207" s="393"/>
      <c r="AA207" s="393"/>
      <c r="AB207" s="393"/>
      <c r="AC207" s="393"/>
      <c r="AD207" s="393"/>
      <c r="AE207" s="393"/>
      <c r="AF207" s="393"/>
      <c r="AG207" s="393"/>
      <c r="AH207" s="393"/>
      <c r="AI207" s="393"/>
      <c r="AJ207" s="393"/>
      <c r="AK207" s="393"/>
      <c r="AL207" s="393"/>
      <c r="AM207" s="393"/>
      <c r="AN207" s="393"/>
      <c r="AO207" s="393"/>
      <c r="AP207" s="393"/>
      <c r="AQ207" s="393"/>
    </row>
    <row r="208" spans="14:43" x14ac:dyDescent="0.3">
      <c r="N208" s="393"/>
      <c r="O208" s="393"/>
      <c r="P208" s="393"/>
      <c r="Q208" s="393"/>
      <c r="R208" s="393"/>
      <c r="S208" s="393"/>
      <c r="T208" s="393"/>
      <c r="U208" s="393"/>
      <c r="V208" s="393"/>
      <c r="W208" s="393"/>
      <c r="X208" s="393"/>
      <c r="Y208" s="393"/>
      <c r="Z208" s="393"/>
      <c r="AA208" s="393"/>
      <c r="AB208" s="393"/>
      <c r="AC208" s="393"/>
      <c r="AD208" s="393"/>
      <c r="AE208" s="393"/>
      <c r="AF208" s="393"/>
      <c r="AG208" s="393"/>
      <c r="AH208" s="393"/>
      <c r="AI208" s="393"/>
      <c r="AJ208" s="393"/>
      <c r="AK208" s="393"/>
      <c r="AL208" s="393"/>
      <c r="AM208" s="393"/>
      <c r="AN208" s="393"/>
      <c r="AO208" s="393"/>
      <c r="AP208" s="393"/>
      <c r="AQ208" s="393"/>
    </row>
    <row r="209" spans="14:43" x14ac:dyDescent="0.3">
      <c r="N209" s="393"/>
      <c r="O209" s="393"/>
      <c r="P209" s="393"/>
      <c r="Q209" s="393"/>
      <c r="R209" s="393"/>
      <c r="S209" s="393"/>
      <c r="T209" s="393"/>
      <c r="U209" s="393"/>
      <c r="V209" s="393"/>
      <c r="W209" s="393"/>
      <c r="X209" s="393"/>
      <c r="Y209" s="393"/>
      <c r="Z209" s="393"/>
      <c r="AA209" s="393"/>
      <c r="AB209" s="393"/>
      <c r="AC209" s="393"/>
      <c r="AD209" s="393"/>
      <c r="AE209" s="393"/>
      <c r="AF209" s="393"/>
      <c r="AG209" s="393"/>
      <c r="AH209" s="393"/>
      <c r="AI209" s="393"/>
      <c r="AJ209" s="393"/>
      <c r="AK209" s="393"/>
      <c r="AL209" s="393"/>
      <c r="AM209" s="393"/>
      <c r="AN209" s="393"/>
      <c r="AO209" s="393"/>
      <c r="AP209" s="393"/>
      <c r="AQ209" s="393"/>
    </row>
    <row r="210" spans="14:43" x14ac:dyDescent="0.3">
      <c r="N210" s="393"/>
      <c r="O210" s="393"/>
      <c r="P210" s="393"/>
      <c r="Q210" s="393"/>
      <c r="R210" s="393"/>
      <c r="S210" s="393"/>
      <c r="T210" s="393"/>
      <c r="U210" s="393"/>
      <c r="V210" s="393"/>
      <c r="W210" s="393"/>
      <c r="X210" s="393"/>
      <c r="Y210" s="393"/>
      <c r="Z210" s="393"/>
      <c r="AA210" s="393"/>
      <c r="AB210" s="393"/>
      <c r="AC210" s="393"/>
      <c r="AD210" s="393"/>
      <c r="AE210" s="393"/>
      <c r="AF210" s="393"/>
      <c r="AG210" s="393"/>
      <c r="AH210" s="393"/>
      <c r="AI210" s="393"/>
      <c r="AJ210" s="393"/>
      <c r="AK210" s="393"/>
      <c r="AL210" s="393"/>
      <c r="AM210" s="393"/>
      <c r="AN210" s="393"/>
      <c r="AO210" s="393"/>
      <c r="AP210" s="393"/>
      <c r="AQ210" s="393"/>
    </row>
    <row r="211" spans="14:43" x14ac:dyDescent="0.3">
      <c r="N211" s="393"/>
      <c r="O211" s="393"/>
      <c r="P211" s="393"/>
      <c r="Q211" s="393"/>
      <c r="R211" s="393"/>
      <c r="S211" s="393"/>
      <c r="T211" s="393"/>
      <c r="U211" s="393"/>
      <c r="V211" s="393"/>
      <c r="W211" s="393"/>
      <c r="X211" s="393"/>
      <c r="Y211" s="393"/>
      <c r="Z211" s="393"/>
      <c r="AA211" s="393"/>
      <c r="AB211" s="393"/>
      <c r="AC211" s="393"/>
      <c r="AD211" s="393"/>
      <c r="AE211" s="393"/>
      <c r="AF211" s="393"/>
      <c r="AG211" s="393"/>
      <c r="AH211" s="393"/>
      <c r="AI211" s="393"/>
      <c r="AJ211" s="393"/>
      <c r="AK211" s="393"/>
      <c r="AL211" s="393"/>
      <c r="AM211" s="393"/>
      <c r="AN211" s="393"/>
      <c r="AO211" s="393"/>
      <c r="AP211" s="393"/>
      <c r="AQ211" s="393"/>
    </row>
    <row r="212" spans="14:43" x14ac:dyDescent="0.3">
      <c r="N212" s="393"/>
      <c r="O212" s="393"/>
      <c r="P212" s="393"/>
      <c r="Q212" s="393"/>
      <c r="R212" s="393"/>
      <c r="S212" s="393"/>
      <c r="T212" s="393"/>
      <c r="U212" s="393"/>
      <c r="V212" s="393"/>
      <c r="W212" s="393"/>
      <c r="X212" s="393"/>
      <c r="Y212" s="393"/>
      <c r="Z212" s="393"/>
      <c r="AA212" s="393"/>
      <c r="AB212" s="393"/>
      <c r="AC212" s="393"/>
      <c r="AD212" s="393"/>
      <c r="AE212" s="393"/>
      <c r="AF212" s="393"/>
      <c r="AG212" s="393"/>
      <c r="AH212" s="393"/>
      <c r="AI212" s="393"/>
      <c r="AJ212" s="393"/>
      <c r="AK212" s="393"/>
      <c r="AL212" s="393"/>
      <c r="AM212" s="393"/>
      <c r="AN212" s="393"/>
      <c r="AO212" s="393"/>
      <c r="AP212" s="393"/>
      <c r="AQ212" s="393"/>
    </row>
    <row r="213" spans="14:43" x14ac:dyDescent="0.3">
      <c r="N213" s="393"/>
      <c r="O213" s="393"/>
      <c r="P213" s="393"/>
      <c r="Q213" s="393"/>
      <c r="R213" s="393"/>
      <c r="S213" s="393"/>
      <c r="T213" s="393"/>
      <c r="U213" s="393"/>
      <c r="V213" s="393"/>
      <c r="W213" s="393"/>
      <c r="X213" s="393"/>
      <c r="Y213" s="393"/>
      <c r="Z213" s="393"/>
      <c r="AA213" s="393"/>
      <c r="AB213" s="393"/>
      <c r="AC213" s="393"/>
      <c r="AD213" s="393"/>
      <c r="AE213" s="393"/>
      <c r="AF213" s="393"/>
      <c r="AG213" s="393"/>
      <c r="AH213" s="393"/>
      <c r="AI213" s="393"/>
      <c r="AJ213" s="393"/>
      <c r="AK213" s="393"/>
      <c r="AL213" s="393"/>
      <c r="AM213" s="393"/>
      <c r="AN213" s="393"/>
      <c r="AO213" s="393"/>
      <c r="AP213" s="393"/>
      <c r="AQ213" s="393"/>
    </row>
    <row r="214" spans="14:43" x14ac:dyDescent="0.3">
      <c r="N214" s="393"/>
      <c r="O214" s="393"/>
      <c r="P214" s="393"/>
      <c r="Q214" s="393"/>
      <c r="R214" s="393"/>
      <c r="S214" s="393"/>
      <c r="T214" s="393"/>
      <c r="U214" s="393"/>
      <c r="V214" s="393"/>
      <c r="W214" s="393"/>
      <c r="X214" s="393"/>
      <c r="Y214" s="393"/>
      <c r="Z214" s="393"/>
      <c r="AA214" s="393"/>
      <c r="AB214" s="393"/>
      <c r="AC214" s="393"/>
      <c r="AD214" s="393"/>
      <c r="AE214" s="393"/>
      <c r="AF214" s="393"/>
      <c r="AG214" s="393"/>
      <c r="AH214" s="393"/>
      <c r="AI214" s="393"/>
      <c r="AJ214" s="393"/>
      <c r="AK214" s="393"/>
      <c r="AL214" s="393"/>
      <c r="AM214" s="393"/>
      <c r="AN214" s="393"/>
      <c r="AO214" s="393"/>
      <c r="AP214" s="393"/>
      <c r="AQ214" s="393"/>
    </row>
    <row r="215" spans="14:43" x14ac:dyDescent="0.3">
      <c r="N215" s="393"/>
      <c r="O215" s="393"/>
      <c r="P215" s="393"/>
      <c r="Q215" s="393"/>
      <c r="R215" s="393"/>
      <c r="S215" s="393"/>
      <c r="T215" s="393"/>
      <c r="U215" s="393"/>
      <c r="V215" s="393"/>
      <c r="W215" s="393"/>
      <c r="X215" s="393"/>
      <c r="Y215" s="393"/>
      <c r="Z215" s="393"/>
      <c r="AA215" s="393"/>
      <c r="AB215" s="393"/>
      <c r="AC215" s="393"/>
      <c r="AD215" s="393"/>
      <c r="AE215" s="393"/>
      <c r="AF215" s="393"/>
      <c r="AG215" s="393"/>
      <c r="AH215" s="393"/>
      <c r="AI215" s="393"/>
      <c r="AJ215" s="393"/>
      <c r="AK215" s="393"/>
      <c r="AL215" s="393"/>
      <c r="AM215" s="393"/>
      <c r="AN215" s="393"/>
      <c r="AO215" s="393"/>
      <c r="AP215" s="393"/>
      <c r="AQ215" s="393"/>
    </row>
    <row r="216" spans="14:43" x14ac:dyDescent="0.3">
      <c r="N216" s="393"/>
      <c r="O216" s="393"/>
      <c r="P216" s="393"/>
      <c r="Q216" s="393"/>
      <c r="R216" s="393"/>
      <c r="S216" s="393"/>
      <c r="T216" s="393"/>
      <c r="U216" s="393"/>
      <c r="V216" s="393"/>
      <c r="W216" s="393"/>
      <c r="X216" s="393"/>
      <c r="Y216" s="393"/>
      <c r="Z216" s="393"/>
      <c r="AA216" s="393"/>
      <c r="AB216" s="393"/>
      <c r="AC216" s="393"/>
      <c r="AD216" s="393"/>
      <c r="AE216" s="393"/>
      <c r="AF216" s="393"/>
      <c r="AG216" s="393"/>
      <c r="AH216" s="393"/>
      <c r="AI216" s="393"/>
      <c r="AJ216" s="393"/>
      <c r="AK216" s="393"/>
      <c r="AL216" s="393"/>
      <c r="AM216" s="393"/>
      <c r="AN216" s="393"/>
      <c r="AO216" s="393"/>
      <c r="AP216" s="393"/>
      <c r="AQ216" s="393"/>
    </row>
    <row r="217" spans="14:43" x14ac:dyDescent="0.3">
      <c r="N217" s="393"/>
      <c r="O217" s="393"/>
      <c r="P217" s="393"/>
      <c r="Q217" s="393"/>
      <c r="R217" s="393"/>
      <c r="S217" s="393"/>
      <c r="T217" s="393"/>
      <c r="U217" s="393"/>
      <c r="V217" s="393"/>
      <c r="W217" s="393"/>
      <c r="X217" s="393"/>
      <c r="Y217" s="393"/>
      <c r="Z217" s="393"/>
      <c r="AA217" s="393"/>
      <c r="AB217" s="393"/>
      <c r="AC217" s="393"/>
      <c r="AD217" s="393"/>
      <c r="AE217" s="393"/>
      <c r="AF217" s="393"/>
      <c r="AG217" s="393"/>
      <c r="AH217" s="393"/>
      <c r="AI217" s="393"/>
      <c r="AJ217" s="393"/>
      <c r="AK217" s="393"/>
      <c r="AL217" s="393"/>
      <c r="AM217" s="393"/>
      <c r="AN217" s="393"/>
      <c r="AO217" s="393"/>
      <c r="AP217" s="393"/>
      <c r="AQ217" s="393"/>
    </row>
    <row r="218" spans="14:43" x14ac:dyDescent="0.3">
      <c r="N218" s="393"/>
      <c r="O218" s="393"/>
      <c r="P218" s="393"/>
      <c r="Q218" s="393"/>
      <c r="R218" s="393"/>
      <c r="S218" s="393"/>
      <c r="T218" s="393"/>
      <c r="U218" s="393"/>
      <c r="V218" s="393"/>
      <c r="W218" s="393"/>
      <c r="X218" s="393"/>
      <c r="Y218" s="393"/>
      <c r="Z218" s="393"/>
      <c r="AA218" s="393"/>
      <c r="AB218" s="393"/>
      <c r="AC218" s="393"/>
      <c r="AD218" s="393"/>
      <c r="AE218" s="393"/>
      <c r="AF218" s="393"/>
      <c r="AG218" s="393"/>
      <c r="AH218" s="393"/>
      <c r="AI218" s="393"/>
      <c r="AJ218" s="393"/>
      <c r="AK218" s="393"/>
      <c r="AL218" s="393"/>
      <c r="AM218" s="393"/>
      <c r="AN218" s="393"/>
      <c r="AO218" s="393"/>
      <c r="AP218" s="393"/>
      <c r="AQ218" s="393"/>
    </row>
    <row r="219" spans="14:43" x14ac:dyDescent="0.3">
      <c r="N219" s="393"/>
      <c r="O219" s="393"/>
      <c r="P219" s="393"/>
      <c r="Q219" s="393"/>
      <c r="R219" s="393"/>
      <c r="S219" s="393"/>
      <c r="T219" s="393"/>
      <c r="U219" s="393"/>
      <c r="V219" s="393"/>
      <c r="W219" s="393"/>
      <c r="X219" s="393"/>
      <c r="Y219" s="393"/>
      <c r="Z219" s="393"/>
      <c r="AA219" s="393"/>
      <c r="AB219" s="393"/>
      <c r="AC219" s="393"/>
      <c r="AD219" s="393"/>
      <c r="AE219" s="393"/>
      <c r="AF219" s="393"/>
      <c r="AG219" s="393"/>
      <c r="AH219" s="393"/>
      <c r="AI219" s="393"/>
      <c r="AJ219" s="393"/>
      <c r="AK219" s="393"/>
      <c r="AL219" s="393"/>
      <c r="AM219" s="393"/>
      <c r="AN219" s="393"/>
      <c r="AO219" s="393"/>
      <c r="AP219" s="393"/>
      <c r="AQ219" s="393"/>
    </row>
    <row r="220" spans="14:43" x14ac:dyDescent="0.3">
      <c r="N220" s="393"/>
      <c r="O220" s="393"/>
      <c r="P220" s="393"/>
      <c r="Q220" s="393"/>
      <c r="R220" s="393"/>
      <c r="S220" s="393"/>
      <c r="T220" s="393"/>
      <c r="U220" s="393"/>
      <c r="V220" s="393"/>
      <c r="W220" s="393"/>
      <c r="X220" s="393"/>
      <c r="Y220" s="393"/>
      <c r="Z220" s="393"/>
      <c r="AA220" s="393"/>
      <c r="AB220" s="393"/>
      <c r="AC220" s="393"/>
      <c r="AD220" s="393"/>
      <c r="AE220" s="393"/>
      <c r="AF220" s="393"/>
      <c r="AG220" s="393"/>
      <c r="AH220" s="393"/>
      <c r="AI220" s="393"/>
      <c r="AJ220" s="393"/>
      <c r="AK220" s="393"/>
      <c r="AL220" s="393"/>
      <c r="AM220" s="393"/>
      <c r="AN220" s="393"/>
      <c r="AO220" s="393"/>
      <c r="AP220" s="393"/>
      <c r="AQ220" s="393"/>
    </row>
    <row r="221" spans="14:43" x14ac:dyDescent="0.3">
      <c r="N221" s="393"/>
      <c r="O221" s="393"/>
      <c r="P221" s="393"/>
      <c r="Q221" s="393"/>
      <c r="R221" s="393"/>
      <c r="S221" s="393"/>
      <c r="T221" s="393"/>
      <c r="U221" s="393"/>
      <c r="V221" s="393"/>
      <c r="W221" s="393"/>
      <c r="X221" s="393"/>
      <c r="Y221" s="393"/>
      <c r="Z221" s="393"/>
      <c r="AA221" s="393"/>
      <c r="AB221" s="393"/>
      <c r="AC221" s="393"/>
      <c r="AD221" s="393"/>
      <c r="AE221" s="393"/>
      <c r="AF221" s="393"/>
      <c r="AG221" s="393"/>
      <c r="AH221" s="393"/>
      <c r="AI221" s="393"/>
      <c r="AJ221" s="393"/>
      <c r="AK221" s="393"/>
      <c r="AL221" s="393"/>
      <c r="AM221" s="393"/>
      <c r="AN221" s="393"/>
      <c r="AO221" s="393"/>
      <c r="AP221" s="393"/>
      <c r="AQ221" s="393"/>
    </row>
    <row r="222" spans="14:43" x14ac:dyDescent="0.3">
      <c r="N222" s="393"/>
      <c r="O222" s="393"/>
      <c r="P222" s="393"/>
      <c r="Q222" s="393"/>
      <c r="R222" s="393"/>
      <c r="S222" s="393"/>
      <c r="T222" s="393"/>
      <c r="U222" s="393"/>
      <c r="V222" s="393"/>
      <c r="W222" s="393"/>
      <c r="X222" s="393"/>
      <c r="Y222" s="393"/>
      <c r="Z222" s="393"/>
      <c r="AA222" s="393"/>
      <c r="AB222" s="393"/>
      <c r="AC222" s="393"/>
      <c r="AD222" s="393"/>
      <c r="AE222" s="393"/>
      <c r="AF222" s="393"/>
      <c r="AG222" s="393"/>
      <c r="AH222" s="393"/>
      <c r="AI222" s="393"/>
      <c r="AJ222" s="393"/>
      <c r="AK222" s="393"/>
      <c r="AL222" s="393"/>
      <c r="AM222" s="393"/>
      <c r="AN222" s="393"/>
      <c r="AO222" s="393"/>
      <c r="AP222" s="393"/>
      <c r="AQ222" s="393"/>
    </row>
    <row r="223" spans="14:43" x14ac:dyDescent="0.3">
      <c r="N223" s="393"/>
      <c r="O223" s="393"/>
      <c r="P223" s="393"/>
      <c r="Q223" s="393"/>
      <c r="R223" s="393"/>
      <c r="S223" s="393"/>
      <c r="T223" s="393"/>
      <c r="U223" s="393"/>
      <c r="V223" s="393"/>
      <c r="W223" s="393"/>
      <c r="X223" s="393"/>
      <c r="Y223" s="393"/>
      <c r="Z223" s="393"/>
      <c r="AA223" s="393"/>
      <c r="AB223" s="393"/>
      <c r="AC223" s="393"/>
      <c r="AD223" s="393"/>
      <c r="AE223" s="393"/>
      <c r="AF223" s="393"/>
      <c r="AG223" s="393"/>
      <c r="AH223" s="393"/>
      <c r="AI223" s="393"/>
      <c r="AJ223" s="393"/>
      <c r="AK223" s="393"/>
      <c r="AL223" s="393"/>
      <c r="AM223" s="393"/>
      <c r="AN223" s="393"/>
      <c r="AO223" s="393"/>
      <c r="AP223" s="393"/>
      <c r="AQ223" s="393"/>
    </row>
    <row r="224" spans="14:43" x14ac:dyDescent="0.3">
      <c r="N224" s="393"/>
      <c r="O224" s="393"/>
      <c r="P224" s="393"/>
      <c r="Q224" s="393"/>
      <c r="R224" s="393"/>
      <c r="S224" s="393"/>
      <c r="T224" s="393"/>
      <c r="U224" s="393"/>
      <c r="V224" s="393"/>
      <c r="W224" s="393"/>
      <c r="X224" s="393"/>
      <c r="Y224" s="393"/>
      <c r="Z224" s="393"/>
      <c r="AA224" s="393"/>
      <c r="AB224" s="393"/>
      <c r="AC224" s="393"/>
      <c r="AD224" s="393"/>
      <c r="AE224" s="393"/>
      <c r="AF224" s="393"/>
      <c r="AG224" s="393"/>
      <c r="AH224" s="393"/>
      <c r="AI224" s="393"/>
      <c r="AJ224" s="393"/>
      <c r="AK224" s="393"/>
      <c r="AL224" s="393"/>
      <c r="AM224" s="393"/>
      <c r="AN224" s="393"/>
      <c r="AO224" s="393"/>
      <c r="AP224" s="393"/>
      <c r="AQ224" s="393"/>
    </row>
    <row r="225" spans="14:43" x14ac:dyDescent="0.3">
      <c r="N225" s="393"/>
      <c r="O225" s="393"/>
      <c r="P225" s="393"/>
      <c r="Q225" s="393"/>
      <c r="R225" s="393"/>
      <c r="S225" s="393"/>
      <c r="T225" s="393"/>
      <c r="U225" s="393"/>
      <c r="V225" s="393"/>
      <c r="W225" s="393"/>
      <c r="X225" s="393"/>
      <c r="Y225" s="393"/>
      <c r="Z225" s="393"/>
      <c r="AA225" s="393"/>
      <c r="AB225" s="393"/>
      <c r="AC225" s="393"/>
      <c r="AD225" s="393"/>
      <c r="AE225" s="393"/>
      <c r="AF225" s="393"/>
      <c r="AG225" s="393"/>
      <c r="AH225" s="393"/>
      <c r="AI225" s="393"/>
      <c r="AJ225" s="393"/>
      <c r="AK225" s="393"/>
      <c r="AL225" s="393"/>
      <c r="AM225" s="393"/>
      <c r="AN225" s="393"/>
      <c r="AO225" s="393"/>
      <c r="AP225" s="393"/>
      <c r="AQ225" s="393"/>
    </row>
    <row r="226" spans="14:43" x14ac:dyDescent="0.3">
      <c r="N226" s="393"/>
      <c r="O226" s="393"/>
      <c r="P226" s="393"/>
      <c r="Q226" s="393"/>
      <c r="R226" s="393"/>
      <c r="S226" s="393"/>
      <c r="T226" s="393"/>
      <c r="U226" s="393"/>
      <c r="V226" s="393"/>
      <c r="W226" s="393"/>
      <c r="X226" s="393"/>
      <c r="Y226" s="393"/>
      <c r="Z226" s="393"/>
      <c r="AA226" s="393"/>
      <c r="AB226" s="393"/>
      <c r="AC226" s="393"/>
      <c r="AD226" s="393"/>
      <c r="AE226" s="393"/>
      <c r="AF226" s="393"/>
      <c r="AG226" s="393"/>
      <c r="AH226" s="393"/>
      <c r="AI226" s="393"/>
      <c r="AJ226" s="393"/>
      <c r="AK226" s="393"/>
      <c r="AL226" s="393"/>
      <c r="AM226" s="393"/>
      <c r="AN226" s="393"/>
      <c r="AO226" s="393"/>
      <c r="AP226" s="393"/>
      <c r="AQ226" s="393"/>
    </row>
    <row r="227" spans="14:43" x14ac:dyDescent="0.3">
      <c r="N227" s="393"/>
      <c r="O227" s="393"/>
      <c r="P227" s="393"/>
      <c r="Q227" s="393"/>
      <c r="R227" s="393"/>
      <c r="S227" s="393"/>
      <c r="T227" s="393"/>
      <c r="U227" s="393"/>
      <c r="V227" s="393"/>
      <c r="W227" s="393"/>
      <c r="X227" s="393"/>
      <c r="Y227" s="393"/>
      <c r="Z227" s="393"/>
      <c r="AA227" s="393"/>
      <c r="AB227" s="393"/>
      <c r="AC227" s="393"/>
      <c r="AD227" s="393"/>
      <c r="AE227" s="393"/>
      <c r="AF227" s="393"/>
      <c r="AG227" s="393"/>
      <c r="AH227" s="393"/>
      <c r="AI227" s="393"/>
      <c r="AJ227" s="393"/>
      <c r="AK227" s="393"/>
      <c r="AL227" s="393"/>
      <c r="AM227" s="393"/>
      <c r="AN227" s="393"/>
      <c r="AO227" s="393"/>
      <c r="AP227" s="393"/>
      <c r="AQ227" s="393"/>
    </row>
    <row r="228" spans="14:43" x14ac:dyDescent="0.3">
      <c r="N228" s="393"/>
      <c r="O228" s="393"/>
      <c r="P228" s="393"/>
      <c r="Q228" s="393"/>
      <c r="R228" s="393"/>
      <c r="S228" s="393"/>
      <c r="T228" s="393"/>
      <c r="U228" s="393"/>
      <c r="V228" s="393"/>
      <c r="W228" s="393"/>
      <c r="X228" s="393"/>
      <c r="Y228" s="393"/>
      <c r="Z228" s="393"/>
      <c r="AA228" s="393"/>
      <c r="AB228" s="393"/>
      <c r="AC228" s="393"/>
      <c r="AD228" s="393"/>
      <c r="AE228" s="393"/>
      <c r="AF228" s="393"/>
      <c r="AG228" s="393"/>
      <c r="AH228" s="393"/>
      <c r="AI228" s="393"/>
      <c r="AJ228" s="393"/>
      <c r="AK228" s="393"/>
      <c r="AL228" s="393"/>
      <c r="AM228" s="393"/>
      <c r="AN228" s="393"/>
      <c r="AO228" s="393"/>
      <c r="AP228" s="393"/>
      <c r="AQ228" s="393"/>
    </row>
    <row r="229" spans="14:43" x14ac:dyDescent="0.3">
      <c r="N229" s="393"/>
      <c r="O229" s="393"/>
      <c r="P229" s="393"/>
      <c r="Q229" s="393"/>
      <c r="R229" s="393"/>
      <c r="S229" s="393"/>
      <c r="T229" s="393"/>
      <c r="U229" s="393"/>
      <c r="V229" s="393"/>
      <c r="W229" s="393"/>
      <c r="X229" s="393"/>
      <c r="Y229" s="393"/>
      <c r="Z229" s="393"/>
      <c r="AA229" s="393"/>
      <c r="AB229" s="393"/>
      <c r="AC229" s="393"/>
      <c r="AD229" s="393"/>
      <c r="AE229" s="393"/>
      <c r="AF229" s="393"/>
      <c r="AG229" s="393"/>
      <c r="AH229" s="393"/>
      <c r="AI229" s="393"/>
      <c r="AJ229" s="393"/>
      <c r="AK229" s="393"/>
      <c r="AL229" s="393"/>
      <c r="AM229" s="393"/>
      <c r="AN229" s="393"/>
      <c r="AO229" s="393"/>
      <c r="AP229" s="393"/>
      <c r="AQ229" s="393"/>
    </row>
    <row r="230" spans="14:43" x14ac:dyDescent="0.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3"/>
      <c r="AL230" s="393"/>
      <c r="AM230" s="393"/>
      <c r="AN230" s="393"/>
      <c r="AO230" s="393"/>
      <c r="AP230" s="393"/>
      <c r="AQ230" s="393"/>
    </row>
    <row r="231" spans="14:43" x14ac:dyDescent="0.3">
      <c r="N231" s="393"/>
      <c r="O231" s="393"/>
      <c r="P231" s="393"/>
      <c r="Q231" s="393"/>
      <c r="R231" s="393"/>
      <c r="S231" s="393"/>
      <c r="T231" s="393"/>
      <c r="U231" s="393"/>
      <c r="V231" s="393"/>
      <c r="W231" s="393"/>
      <c r="X231" s="393"/>
      <c r="Y231" s="393"/>
      <c r="Z231" s="393"/>
      <c r="AA231" s="393"/>
      <c r="AB231" s="393"/>
      <c r="AC231" s="393"/>
      <c r="AD231" s="393"/>
      <c r="AE231" s="393"/>
      <c r="AF231" s="393"/>
      <c r="AG231" s="393"/>
      <c r="AH231" s="393"/>
      <c r="AI231" s="393"/>
      <c r="AJ231" s="393"/>
      <c r="AK231" s="393"/>
      <c r="AL231" s="393"/>
      <c r="AM231" s="393"/>
      <c r="AN231" s="393"/>
      <c r="AO231" s="393"/>
      <c r="AP231" s="393"/>
      <c r="AQ231" s="393"/>
    </row>
    <row r="232" spans="14:43" x14ac:dyDescent="0.3">
      <c r="N232" s="393"/>
      <c r="O232" s="393"/>
      <c r="P232" s="393"/>
      <c r="Q232" s="393"/>
      <c r="R232" s="393"/>
      <c r="S232" s="393"/>
      <c r="T232" s="393"/>
      <c r="U232" s="393"/>
      <c r="V232" s="393"/>
      <c r="W232" s="393"/>
      <c r="X232" s="393"/>
      <c r="Y232" s="393"/>
      <c r="Z232" s="393"/>
      <c r="AA232" s="393"/>
      <c r="AB232" s="393"/>
      <c r="AC232" s="393"/>
      <c r="AD232" s="393"/>
      <c r="AE232" s="393"/>
      <c r="AF232" s="393"/>
      <c r="AG232" s="393"/>
      <c r="AH232" s="393"/>
      <c r="AI232" s="393"/>
      <c r="AJ232" s="393"/>
      <c r="AK232" s="393"/>
      <c r="AL232" s="393"/>
      <c r="AM232" s="393"/>
      <c r="AN232" s="393"/>
      <c r="AO232" s="393"/>
      <c r="AP232" s="393"/>
      <c r="AQ232" s="393"/>
    </row>
    <row r="233" spans="14:43" x14ac:dyDescent="0.3">
      <c r="N233" s="393"/>
      <c r="O233" s="393"/>
      <c r="P233" s="393"/>
      <c r="Q233" s="393"/>
      <c r="R233" s="393"/>
      <c r="S233" s="393"/>
      <c r="T233" s="393"/>
      <c r="U233" s="393"/>
      <c r="V233" s="393"/>
      <c r="W233" s="393"/>
      <c r="X233" s="393"/>
      <c r="Y233" s="393"/>
      <c r="Z233" s="393"/>
      <c r="AA233" s="393"/>
      <c r="AB233" s="393"/>
      <c r="AC233" s="393"/>
      <c r="AD233" s="393"/>
      <c r="AE233" s="393"/>
      <c r="AF233" s="393"/>
      <c r="AG233" s="393"/>
      <c r="AH233" s="393"/>
      <c r="AI233" s="393"/>
      <c r="AJ233" s="393"/>
      <c r="AK233" s="393"/>
      <c r="AL233" s="393"/>
      <c r="AM233" s="393"/>
      <c r="AN233" s="393"/>
      <c r="AO233" s="393"/>
      <c r="AP233" s="393"/>
      <c r="AQ233" s="393"/>
    </row>
    <row r="234" spans="14:43" x14ac:dyDescent="0.3">
      <c r="N234" s="393"/>
      <c r="O234" s="393"/>
      <c r="P234" s="393"/>
      <c r="Q234" s="393"/>
      <c r="R234" s="393"/>
      <c r="S234" s="393"/>
      <c r="T234" s="393"/>
      <c r="U234" s="393"/>
      <c r="V234" s="393"/>
      <c r="W234" s="393"/>
      <c r="X234" s="393"/>
      <c r="Y234" s="393"/>
      <c r="Z234" s="393"/>
      <c r="AA234" s="393"/>
      <c r="AB234" s="393"/>
      <c r="AC234" s="393"/>
      <c r="AD234" s="393"/>
      <c r="AE234" s="393"/>
      <c r="AF234" s="393"/>
      <c r="AG234" s="393"/>
      <c r="AH234" s="393"/>
      <c r="AI234" s="393"/>
      <c r="AJ234" s="393"/>
      <c r="AK234" s="393"/>
      <c r="AL234" s="393"/>
      <c r="AM234" s="393"/>
      <c r="AN234" s="393"/>
      <c r="AO234" s="393"/>
      <c r="AP234" s="393"/>
      <c r="AQ234" s="393"/>
    </row>
    <row r="235" spans="14:43" x14ac:dyDescent="0.3">
      <c r="N235" s="393"/>
      <c r="O235" s="393"/>
      <c r="P235" s="393"/>
      <c r="Q235" s="393"/>
      <c r="R235" s="393"/>
      <c r="S235" s="393"/>
      <c r="T235" s="393"/>
      <c r="U235" s="393"/>
      <c r="V235" s="393"/>
      <c r="W235" s="393"/>
      <c r="X235" s="393"/>
      <c r="Y235" s="393"/>
      <c r="Z235" s="393"/>
      <c r="AA235" s="393"/>
      <c r="AB235" s="393"/>
      <c r="AC235" s="393"/>
      <c r="AD235" s="393"/>
      <c r="AE235" s="393"/>
      <c r="AF235" s="393"/>
      <c r="AG235" s="393"/>
      <c r="AH235" s="393"/>
      <c r="AI235" s="393"/>
      <c r="AJ235" s="393"/>
      <c r="AK235" s="393"/>
      <c r="AL235" s="393"/>
      <c r="AM235" s="393"/>
      <c r="AN235" s="393"/>
      <c r="AO235" s="393"/>
      <c r="AP235" s="393"/>
      <c r="AQ235" s="393"/>
    </row>
    <row r="236" spans="14:43" x14ac:dyDescent="0.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393"/>
      <c r="AL236" s="393"/>
      <c r="AM236" s="393"/>
      <c r="AN236" s="393"/>
      <c r="AO236" s="393"/>
      <c r="AP236" s="393"/>
      <c r="AQ236" s="393"/>
    </row>
    <row r="237" spans="14:43" x14ac:dyDescent="0.3">
      <c r="N237" s="393"/>
      <c r="O237" s="393"/>
      <c r="P237" s="393"/>
      <c r="Q237" s="393"/>
      <c r="R237" s="393"/>
      <c r="S237" s="393"/>
      <c r="T237" s="393"/>
      <c r="U237" s="393"/>
      <c r="V237" s="393"/>
      <c r="W237" s="393"/>
      <c r="X237" s="393"/>
      <c r="Y237" s="393"/>
      <c r="Z237" s="393"/>
      <c r="AA237" s="393"/>
      <c r="AB237" s="393"/>
      <c r="AC237" s="393"/>
      <c r="AD237" s="393"/>
      <c r="AE237" s="393"/>
      <c r="AF237" s="393"/>
      <c r="AG237" s="393"/>
      <c r="AH237" s="393"/>
      <c r="AI237" s="393"/>
      <c r="AJ237" s="393"/>
      <c r="AK237" s="393"/>
      <c r="AL237" s="393"/>
      <c r="AM237" s="393"/>
      <c r="AN237" s="393"/>
      <c r="AO237" s="393"/>
      <c r="AP237" s="393"/>
      <c r="AQ237" s="393"/>
    </row>
    <row r="238" spans="14:43" x14ac:dyDescent="0.3">
      <c r="N238" s="393"/>
      <c r="O238" s="393"/>
      <c r="P238" s="393"/>
      <c r="Q238" s="393"/>
      <c r="R238" s="393"/>
      <c r="S238" s="393"/>
      <c r="T238" s="393"/>
      <c r="U238" s="393"/>
      <c r="V238" s="393"/>
      <c r="W238" s="393"/>
      <c r="X238" s="393"/>
      <c r="Y238" s="393"/>
      <c r="Z238" s="393"/>
      <c r="AA238" s="393"/>
      <c r="AB238" s="393"/>
      <c r="AC238" s="393"/>
      <c r="AD238" s="393"/>
      <c r="AE238" s="393"/>
      <c r="AF238" s="393"/>
      <c r="AG238" s="393"/>
      <c r="AH238" s="393"/>
      <c r="AI238" s="393"/>
      <c r="AJ238" s="393"/>
      <c r="AK238" s="393"/>
      <c r="AL238" s="393"/>
      <c r="AM238" s="393"/>
      <c r="AN238" s="393"/>
      <c r="AO238" s="393"/>
      <c r="AP238" s="393"/>
      <c r="AQ238" s="393"/>
    </row>
    <row r="239" spans="14:43" x14ac:dyDescent="0.3">
      <c r="N239" s="393"/>
      <c r="O239" s="393"/>
      <c r="P239" s="393"/>
      <c r="Q239" s="393"/>
      <c r="R239" s="393"/>
      <c r="S239" s="393"/>
      <c r="T239" s="393"/>
      <c r="U239" s="393"/>
      <c r="V239" s="393"/>
      <c r="W239" s="393"/>
      <c r="X239" s="393"/>
      <c r="Y239" s="393"/>
      <c r="Z239" s="393"/>
      <c r="AA239" s="393"/>
      <c r="AB239" s="393"/>
      <c r="AC239" s="393"/>
      <c r="AD239" s="393"/>
      <c r="AE239" s="393"/>
      <c r="AF239" s="393"/>
      <c r="AG239" s="393"/>
      <c r="AH239" s="393"/>
      <c r="AI239" s="393"/>
      <c r="AJ239" s="393"/>
      <c r="AK239" s="393"/>
      <c r="AL239" s="393"/>
      <c r="AM239" s="393"/>
      <c r="AN239" s="393"/>
      <c r="AO239" s="393"/>
      <c r="AP239" s="393"/>
      <c r="AQ239" s="393"/>
    </row>
    <row r="240" spans="14:43" x14ac:dyDescent="0.3">
      <c r="N240" s="393"/>
      <c r="O240" s="393"/>
      <c r="P240" s="393"/>
      <c r="Q240" s="393"/>
      <c r="R240" s="393"/>
      <c r="S240" s="393"/>
      <c r="T240" s="393"/>
      <c r="U240" s="393"/>
      <c r="V240" s="393"/>
      <c r="W240" s="393"/>
      <c r="X240" s="393"/>
      <c r="Y240" s="393"/>
      <c r="Z240" s="393"/>
      <c r="AA240" s="393"/>
      <c r="AB240" s="393"/>
      <c r="AC240" s="393"/>
      <c r="AD240" s="393"/>
      <c r="AE240" s="393"/>
      <c r="AF240" s="393"/>
      <c r="AG240" s="393"/>
      <c r="AH240" s="393"/>
      <c r="AI240" s="393"/>
      <c r="AJ240" s="393"/>
      <c r="AK240" s="393"/>
      <c r="AL240" s="393"/>
      <c r="AM240" s="393"/>
      <c r="AN240" s="393"/>
      <c r="AO240" s="393"/>
      <c r="AP240" s="393"/>
      <c r="AQ240" s="393"/>
    </row>
    <row r="241" spans="14:43" x14ac:dyDescent="0.3">
      <c r="N241" s="393"/>
      <c r="O241" s="393"/>
      <c r="P241" s="393"/>
      <c r="Q241" s="393"/>
      <c r="R241" s="393"/>
      <c r="S241" s="393"/>
      <c r="T241" s="393"/>
      <c r="U241" s="393"/>
      <c r="V241" s="393"/>
      <c r="W241" s="393"/>
      <c r="X241" s="393"/>
      <c r="Y241" s="393"/>
      <c r="Z241" s="393"/>
      <c r="AA241" s="393"/>
      <c r="AB241" s="393"/>
      <c r="AC241" s="393"/>
      <c r="AD241" s="393"/>
      <c r="AE241" s="393"/>
      <c r="AF241" s="393"/>
      <c r="AG241" s="393"/>
      <c r="AH241" s="393"/>
      <c r="AI241" s="393"/>
      <c r="AJ241" s="393"/>
      <c r="AK241" s="393"/>
      <c r="AL241" s="393"/>
      <c r="AM241" s="393"/>
      <c r="AN241" s="393"/>
      <c r="AO241" s="393"/>
      <c r="AP241" s="393"/>
      <c r="AQ241" s="393"/>
    </row>
    <row r="242" spans="14:43" x14ac:dyDescent="0.3">
      <c r="N242" s="393"/>
      <c r="O242" s="393"/>
      <c r="P242" s="393"/>
      <c r="Q242" s="393"/>
      <c r="R242" s="393"/>
      <c r="S242" s="393"/>
      <c r="T242" s="393"/>
      <c r="U242" s="393"/>
      <c r="V242" s="393"/>
      <c r="W242" s="393"/>
      <c r="X242" s="393"/>
      <c r="Y242" s="393"/>
      <c r="Z242" s="393"/>
      <c r="AA242" s="393"/>
      <c r="AB242" s="393"/>
      <c r="AC242" s="393"/>
      <c r="AD242" s="393"/>
      <c r="AE242" s="393"/>
      <c r="AF242" s="393"/>
      <c r="AG242" s="393"/>
      <c r="AH242" s="393"/>
      <c r="AI242" s="393"/>
      <c r="AJ242" s="393"/>
      <c r="AK242" s="393"/>
      <c r="AL242" s="393"/>
      <c r="AM242" s="393"/>
      <c r="AN242" s="393"/>
      <c r="AO242" s="393"/>
      <c r="AP242" s="393"/>
      <c r="AQ242" s="393"/>
    </row>
    <row r="243" spans="14:43" x14ac:dyDescent="0.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row>
    <row r="244" spans="14:43" x14ac:dyDescent="0.3">
      <c r="N244" s="393"/>
      <c r="O244" s="393"/>
      <c r="P244" s="393"/>
      <c r="Q244" s="393"/>
      <c r="R244" s="393"/>
      <c r="S244" s="393"/>
      <c r="T244" s="393"/>
      <c r="U244" s="393"/>
      <c r="V244" s="393"/>
      <c r="W244" s="393"/>
      <c r="X244" s="393"/>
      <c r="Y244" s="393"/>
      <c r="Z244" s="393"/>
      <c r="AA244" s="393"/>
      <c r="AB244" s="393"/>
      <c r="AC244" s="393"/>
      <c r="AD244" s="393"/>
      <c r="AE244" s="393"/>
      <c r="AF244" s="393"/>
      <c r="AG244" s="393"/>
      <c r="AH244" s="393"/>
      <c r="AI244" s="393"/>
      <c r="AJ244" s="393"/>
      <c r="AK244" s="393"/>
      <c r="AL244" s="393"/>
      <c r="AM244" s="393"/>
      <c r="AN244" s="393"/>
      <c r="AO244" s="393"/>
      <c r="AP244" s="393"/>
      <c r="AQ244" s="393"/>
    </row>
    <row r="245" spans="14:43" x14ac:dyDescent="0.3">
      <c r="N245" s="393"/>
      <c r="O245" s="393"/>
      <c r="P245" s="393"/>
      <c r="Q245" s="393"/>
      <c r="R245" s="393"/>
      <c r="S245" s="393"/>
      <c r="T245" s="393"/>
      <c r="U245" s="393"/>
      <c r="V245" s="393"/>
      <c r="W245" s="393"/>
      <c r="X245" s="393"/>
      <c r="Y245" s="393"/>
      <c r="Z245" s="393"/>
      <c r="AA245" s="393"/>
      <c r="AB245" s="393"/>
      <c r="AC245" s="393"/>
      <c r="AD245" s="393"/>
      <c r="AE245" s="393"/>
      <c r="AF245" s="393"/>
      <c r="AG245" s="393"/>
      <c r="AH245" s="393"/>
      <c r="AI245" s="393"/>
      <c r="AJ245" s="393"/>
      <c r="AK245" s="393"/>
      <c r="AL245" s="393"/>
      <c r="AM245" s="393"/>
      <c r="AN245" s="393"/>
      <c r="AO245" s="393"/>
      <c r="AP245" s="393"/>
      <c r="AQ245" s="393"/>
    </row>
    <row r="246" spans="14:43" x14ac:dyDescent="0.3">
      <c r="N246" s="393"/>
      <c r="O246" s="393"/>
      <c r="P246" s="393"/>
      <c r="Q246" s="393"/>
      <c r="R246" s="393"/>
      <c r="S246" s="393"/>
      <c r="T246" s="393"/>
      <c r="U246" s="393"/>
      <c r="V246" s="393"/>
      <c r="W246" s="393"/>
      <c r="X246" s="393"/>
      <c r="Y246" s="393"/>
      <c r="Z246" s="393"/>
      <c r="AA246" s="393"/>
      <c r="AB246" s="393"/>
      <c r="AC246" s="393"/>
      <c r="AD246" s="393"/>
      <c r="AE246" s="393"/>
      <c r="AF246" s="393"/>
      <c r="AG246" s="393"/>
      <c r="AH246" s="393"/>
      <c r="AI246" s="393"/>
      <c r="AJ246" s="393"/>
      <c r="AK246" s="393"/>
      <c r="AL246" s="393"/>
      <c r="AM246" s="393"/>
      <c r="AN246" s="393"/>
      <c r="AO246" s="393"/>
      <c r="AP246" s="393"/>
      <c r="AQ246" s="393"/>
    </row>
    <row r="247" spans="14:43" x14ac:dyDescent="0.3">
      <c r="N247" s="393"/>
      <c r="O247" s="393"/>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row>
    <row r="248" spans="14:43" x14ac:dyDescent="0.3">
      <c r="N248" s="393"/>
      <c r="O248" s="393"/>
      <c r="P248" s="393"/>
      <c r="Q248" s="393"/>
      <c r="R248" s="393"/>
      <c r="S248" s="393"/>
      <c r="T248" s="393"/>
      <c r="U248" s="393"/>
      <c r="V248" s="393"/>
      <c r="W248" s="393"/>
      <c r="X248" s="393"/>
      <c r="Y248" s="393"/>
      <c r="Z248" s="393"/>
      <c r="AA248" s="393"/>
      <c r="AB248" s="393"/>
      <c r="AC248" s="393"/>
      <c r="AD248" s="393"/>
      <c r="AE248" s="393"/>
      <c r="AF248" s="393"/>
      <c r="AG248" s="393"/>
      <c r="AH248" s="393"/>
      <c r="AI248" s="393"/>
      <c r="AJ248" s="393"/>
      <c r="AK248" s="393"/>
      <c r="AL248" s="393"/>
      <c r="AM248" s="393"/>
      <c r="AN248" s="393"/>
      <c r="AO248" s="393"/>
      <c r="AP248" s="393"/>
      <c r="AQ248" s="393"/>
    </row>
    <row r="249" spans="14:43" x14ac:dyDescent="0.3">
      <c r="N249" s="393"/>
      <c r="O249" s="393"/>
      <c r="P249" s="393"/>
      <c r="Q249" s="393"/>
      <c r="R249" s="393"/>
      <c r="S249" s="393"/>
      <c r="T249" s="393"/>
      <c r="U249" s="393"/>
      <c r="V249" s="393"/>
      <c r="W249" s="393"/>
      <c r="X249" s="393"/>
      <c r="Y249" s="393"/>
      <c r="Z249" s="393"/>
      <c r="AA249" s="393"/>
      <c r="AB249" s="393"/>
      <c r="AC249" s="393"/>
      <c r="AD249" s="393"/>
      <c r="AE249" s="393"/>
      <c r="AF249" s="393"/>
      <c r="AG249" s="393"/>
      <c r="AH249" s="393"/>
      <c r="AI249" s="393"/>
      <c r="AJ249" s="393"/>
      <c r="AK249" s="393"/>
      <c r="AL249" s="393"/>
      <c r="AM249" s="393"/>
      <c r="AN249" s="393"/>
      <c r="AO249" s="393"/>
      <c r="AP249" s="393"/>
      <c r="AQ249" s="393"/>
    </row>
    <row r="250" spans="14:43" x14ac:dyDescent="0.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row>
    <row r="251" spans="14:43" x14ac:dyDescent="0.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row>
    <row r="292" spans="6:11" x14ac:dyDescent="0.3">
      <c r="F292" s="507"/>
      <c r="G292" s="507"/>
      <c r="H292" s="507"/>
      <c r="I292" s="507"/>
      <c r="J292" s="507"/>
      <c r="K292" s="507"/>
    </row>
    <row r="293" spans="6:11" x14ac:dyDescent="0.3">
      <c r="F293" s="507"/>
      <c r="G293" s="507"/>
      <c r="H293" s="507"/>
      <c r="I293" s="507"/>
      <c r="J293" s="507"/>
      <c r="K293" s="507"/>
    </row>
  </sheetData>
  <sheetProtection algorithmName="SHA-512" hashValue="feqIlobzZ2dQ9efcP31YuRkQLpXoFgJ8GUKCPH4vj+pplJfywKRWyURs6ASLG4Ea9KQ2xZ7gtairaCn6ZZMjmA==" saltValue="r2hZbYYjUcHOy5M3FDErrA==" spinCount="100000" sheet="1" objects="1" scenarios="1"/>
  <protectedRanges>
    <protectedRange sqref="E100:H109" name="Rango3"/>
    <protectedRange sqref="E72:H81" name="Rango2"/>
    <protectedRange sqref="E27:H48" name="Rango1"/>
  </protectedRanges>
  <mergeCells count="35">
    <mergeCell ref="E95:K96"/>
    <mergeCell ref="E5:K5"/>
    <mergeCell ref="E53:K54"/>
    <mergeCell ref="E55:K56"/>
    <mergeCell ref="E83:K84"/>
    <mergeCell ref="E92:K92"/>
    <mergeCell ref="E63:K64"/>
    <mergeCell ref="D65:K66"/>
    <mergeCell ref="F70:F71"/>
    <mergeCell ref="H70:H71"/>
    <mergeCell ref="I70:I71"/>
    <mergeCell ref="J70:J71"/>
    <mergeCell ref="E70:E71"/>
    <mergeCell ref="G70:G71"/>
    <mergeCell ref="D67:K68"/>
    <mergeCell ref="E50:K52"/>
    <mergeCell ref="E98:E99"/>
    <mergeCell ref="F98:F99"/>
    <mergeCell ref="G98:G99"/>
    <mergeCell ref="H98:H99"/>
    <mergeCell ref="I98:I99"/>
    <mergeCell ref="E57:K58"/>
    <mergeCell ref="E85:K86"/>
    <mergeCell ref="E87:K88"/>
    <mergeCell ref="E89:K90"/>
    <mergeCell ref="C1:M1"/>
    <mergeCell ref="E3:K3"/>
    <mergeCell ref="E25:E26"/>
    <mergeCell ref="G25:G26"/>
    <mergeCell ref="H25:H26"/>
    <mergeCell ref="I25:I26"/>
    <mergeCell ref="J25:J26"/>
    <mergeCell ref="E19:K20"/>
    <mergeCell ref="E22:K23"/>
    <mergeCell ref="F25:F26"/>
  </mergeCells>
  <conditionalFormatting sqref="J49 I27:J48">
    <cfRule type="expression" dxfId="1040" priority="22" stopIfTrue="1">
      <formula>ISNUMBER(I27)</formula>
    </cfRule>
  </conditionalFormatting>
  <conditionalFormatting sqref="E27:E48">
    <cfRule type="expression" dxfId="1039" priority="20" stopIfTrue="1">
      <formula>E27=""</formula>
    </cfRule>
  </conditionalFormatting>
  <conditionalFormatting sqref="I72:J81">
    <cfRule type="expression" dxfId="1038" priority="19" stopIfTrue="1">
      <formula>ISNUMBER(I72)</formula>
    </cfRule>
  </conditionalFormatting>
  <conditionalFormatting sqref="G27:G48">
    <cfRule type="expression" dxfId="1037" priority="23" stopIfTrue="1">
      <formula>AND((F27&lt;&gt;""),ISNONTEXT($G27))</formula>
    </cfRule>
  </conditionalFormatting>
  <conditionalFormatting sqref="H27:H48">
    <cfRule type="expression" dxfId="1036" priority="24" stopIfTrue="1">
      <formula>ISNUMBER(H27)</formula>
    </cfRule>
    <cfRule type="expression" dxfId="1035" priority="25" stopIfTrue="1">
      <formula>OR((F27&lt;&gt;""),ISTEXT(G27))</formula>
    </cfRule>
  </conditionalFormatting>
  <conditionalFormatting sqref="E100:E109">
    <cfRule type="expression" dxfId="1034" priority="14" stopIfTrue="1">
      <formula>E100=""</formula>
    </cfRule>
  </conditionalFormatting>
  <conditionalFormatting sqref="J82">
    <cfRule type="expression" dxfId="1033" priority="11" stopIfTrue="1">
      <formula>ISNUMBER(J82)</formula>
    </cfRule>
  </conditionalFormatting>
  <conditionalFormatting sqref="G100:G109">
    <cfRule type="expression" dxfId="1032" priority="1653" stopIfTrue="1">
      <formula>ISNUMBER(G100)</formula>
    </cfRule>
    <cfRule type="expression" dxfId="1031" priority="1654" stopIfTrue="1">
      <formula>OR((F100&lt;&gt;""),ISTEXT($G$100))</formula>
    </cfRule>
  </conditionalFormatting>
  <conditionalFormatting sqref="H100:H109">
    <cfRule type="expression" dxfId="1030" priority="9" stopIfTrue="1">
      <formula>ISNUMBER(H100)</formula>
    </cfRule>
    <cfRule type="expression" dxfId="1029" priority="10" stopIfTrue="1">
      <formula>F100&lt;&gt;""</formula>
    </cfRule>
  </conditionalFormatting>
  <conditionalFormatting sqref="I101:I109">
    <cfRule type="expression" dxfId="1028" priority="8" stopIfTrue="1">
      <formula>ISNUMBER(I101)</formula>
    </cfRule>
  </conditionalFormatting>
  <conditionalFormatting sqref="I110">
    <cfRule type="expression" dxfId="1027" priority="7" stopIfTrue="1">
      <formula>ISNUMBER(I110)</formula>
    </cfRule>
  </conditionalFormatting>
  <conditionalFormatting sqref="E72:E81">
    <cfRule type="expression" dxfId="1026" priority="6" stopIfTrue="1">
      <formula>E72=""</formula>
    </cfRule>
  </conditionalFormatting>
  <conditionalFormatting sqref="H72:H81">
    <cfRule type="expression" dxfId="1025" priority="1658" stopIfTrue="1">
      <formula>ISNUMBER(H72)</formula>
    </cfRule>
    <cfRule type="expression" dxfId="1024" priority="1659" stopIfTrue="1">
      <formula>OR(ISTEXT(#REF!),ISTEXT(G72))</formula>
    </cfRule>
  </conditionalFormatting>
  <conditionalFormatting sqref="G72:G81">
    <cfRule type="expression" dxfId="1023" priority="1" stopIfTrue="1">
      <formula>ISTEXT(G72)</formula>
    </cfRule>
    <cfRule type="expression" dxfId="1022" priority="1661">
      <formula>ISTEXT(F72)</formula>
    </cfRule>
  </conditionalFormatting>
  <conditionalFormatting sqref="I100:I109">
    <cfRule type="expression" dxfId="1021" priority="5" stopIfTrue="1">
      <formula>ISNUMBER(I100)</formula>
    </cfRule>
  </conditionalFormatting>
  <conditionalFormatting sqref="F27:F48">
    <cfRule type="expression" dxfId="1020" priority="4">
      <formula>ISTEXT(F27)</formula>
    </cfRule>
  </conditionalFormatting>
  <conditionalFormatting sqref="F72:F81">
    <cfRule type="expression" dxfId="1019" priority="3">
      <formula>ISTEXT(F72)</formula>
    </cfRule>
  </conditionalFormatting>
  <conditionalFormatting sqref="F100:F109">
    <cfRule type="expression" dxfId="1018" priority="2">
      <formula>ISTEXT(F100)</formula>
    </cfRule>
  </conditionalFormatting>
  <dataValidations count="2">
    <dataValidation operator="greaterThan" allowBlank="1" showInputMessage="1" showErrorMessage="1" sqref="H72:H81 G100:G109 H27:H48"/>
    <dataValidation type="list" allowBlank="1" showInputMessage="1" showErrorMessage="1" sqref="F100:F109">
      <formula1>Tipo_EAdquirida</formula1>
    </dataValidation>
  </dataValidations>
  <hyperlinks>
    <hyperlink ref="A4" location="'2. Hoja de trabajo. Consumos'!A1" display="2. Hoja de trabajo. Consumos"/>
    <hyperlink ref="A5" location="'3. Instalaciones fijas'!A1" display="3. Instalaciones fijas"/>
    <hyperlink ref="A7" location="'5. Emisiones Fugitivas'!A1" display="5. Emisiones fugitivas"/>
    <hyperlink ref="A6" location="'4. Vehículos y maquinaria'!A1" display="4. Vehículos y maquinaria"/>
    <hyperlink ref="E55:K56" r:id="rId1" display="(3)Factor de mix eléctrico empleado por cada comercializadora para el año de estudio que expresa las emisiones de CO2 asociadas a la generación de la electricidad que se consume. Este dato aparecerá automáticamente en función del año y la comercializadora"/>
    <hyperlink ref="E87:K88" r:id="rId2" display="(3)Factor de mix eléctrico empleado por cada comercializadora para el año de estudio que expresa las emisiones de CO2 asociadas a la generación de la electricidad que se consume. Este dato aparecerá automáticamente en función del año y la comercializadora"/>
    <hyperlink ref="A3" location="'1.Datos generales municipio'!A1" display="1. Datos del municipio"/>
    <hyperlink ref="A8" location="'6. Información adicional'!A1" display="6. Información adicional"/>
    <hyperlink ref="A9" location="'7.Electricidad y otras energías'!A1" display="7. Electricidad y otras energías"/>
    <hyperlink ref="A10" location="'8. Informe final. Resultados'!A1" display="8. Informe final: Resultados"/>
    <hyperlink ref="A11" location="'9. Factores de emisión'!A1" display="9. Factores de emisión"/>
    <hyperlink ref="A12" location="'10. Revisiones calculadora'!A1" display="10. Revisiones de la calculadora"/>
  </hyperlinks>
  <pageMargins left="0.75" right="0.75" top="1" bottom="1" header="0" footer="0"/>
  <pageSetup paperSize="256" scale="66" orientation="landscape" r:id="rId3"/>
  <headerFooter alignWithMargins="0"/>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INDIRECT("_Com"&amp;Datos!$D$8)</xm:f>
          </x14:formula1>
          <xm:sqref>F27:F48 F72:F81</xm:sqref>
        </x14:dataValidation>
        <x14:dataValidation type="list" allowBlank="1" showInputMessage="1" showErrorMessage="1">
          <x14:formula1>
            <xm:f>INDIRECT("GdO_"&amp;Datos!$J1018)</xm:f>
          </x14:formula1>
          <xm:sqref>G72:G81</xm:sqref>
        </x14:dataValidation>
        <x14:dataValidation type="list" allowBlank="1" showInputMessage="1" showErrorMessage="1">
          <x14:formula1>
            <xm:f>INDIRECT("GdO_"&amp;Datos!$C779)</xm:f>
          </x14:formula1>
          <xm:sqref>G27:G48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2"/>
  <sheetViews>
    <sheetView showRowColHeaders="0" zoomScaleNormal="100" zoomScaleSheetLayoutView="100" workbookViewId="0"/>
  </sheetViews>
  <sheetFormatPr baseColWidth="10" defaultColWidth="11.42578125" defaultRowHeight="16.5" x14ac:dyDescent="0.3"/>
  <cols>
    <col min="1" max="1" width="26.7109375" style="419" customWidth="1"/>
    <col min="2" max="2" width="0.5703125" style="540" customWidth="1"/>
    <col min="3" max="3" width="3.42578125" style="393" customWidth="1"/>
    <col min="4" max="4" width="2.140625" style="393" customWidth="1"/>
    <col min="5" max="5" width="16.28515625" style="393" customWidth="1"/>
    <col min="6" max="6" width="15.42578125" style="393" customWidth="1"/>
    <col min="7" max="7" width="15.140625" style="475" customWidth="1"/>
    <col min="8" max="8" width="16.5703125" style="475" customWidth="1"/>
    <col min="9" max="10" width="12.7109375" style="475" customWidth="1"/>
    <col min="11" max="11" width="15.7109375" style="475" customWidth="1"/>
    <col min="12" max="12" width="15.5703125" style="475" customWidth="1"/>
    <col min="13" max="13" width="12" style="393" customWidth="1"/>
    <col min="14" max="14" width="19.5703125" style="393" customWidth="1"/>
    <col min="15" max="16" width="10.7109375" style="393" customWidth="1"/>
    <col min="17" max="18" width="4" style="393" customWidth="1"/>
    <col min="19" max="29" width="11.42578125" style="408"/>
    <col min="30" max="16384" width="11.42578125" style="393"/>
  </cols>
  <sheetData>
    <row r="1" spans="1:22" ht="36" customHeight="1" x14ac:dyDescent="0.3">
      <c r="C1" s="876" t="s">
        <v>181</v>
      </c>
      <c r="D1" s="876"/>
      <c r="E1" s="876"/>
      <c r="F1" s="876"/>
      <c r="G1" s="876"/>
      <c r="H1" s="876"/>
      <c r="I1" s="876"/>
      <c r="J1" s="876"/>
      <c r="K1" s="876"/>
      <c r="L1" s="876"/>
      <c r="M1" s="876"/>
      <c r="N1" s="876"/>
      <c r="O1" s="876"/>
      <c r="P1" s="876"/>
      <c r="Q1" s="876"/>
      <c r="R1" s="876"/>
    </row>
    <row r="2" spans="1:22" s="414" customFormat="1" ht="36" customHeight="1" x14ac:dyDescent="0.2">
      <c r="A2" s="533"/>
      <c r="B2" s="541"/>
      <c r="M2" s="413"/>
      <c r="N2" s="413"/>
      <c r="O2" s="413"/>
      <c r="P2" s="413"/>
      <c r="Q2" s="413"/>
      <c r="R2" s="413"/>
    </row>
    <row r="3" spans="1:22" s="414" customFormat="1" ht="18" customHeight="1" x14ac:dyDescent="0.2">
      <c r="A3" s="420" t="s">
        <v>1248</v>
      </c>
      <c r="B3" s="541"/>
      <c r="Q3" s="413"/>
      <c r="R3" s="413"/>
    </row>
    <row r="4" spans="1:22" s="414" customFormat="1" ht="8.25" customHeight="1" x14ac:dyDescent="0.2">
      <c r="A4" s="1028" t="s">
        <v>1028</v>
      </c>
      <c r="B4" s="541"/>
      <c r="E4" s="1016" t="s">
        <v>1323</v>
      </c>
      <c r="F4" s="1017"/>
      <c r="G4" s="1012" t="str">
        <f>Datos!D6</f>
        <v/>
      </c>
      <c r="H4" s="1012"/>
      <c r="I4" s="1012"/>
      <c r="J4" s="1012"/>
      <c r="K4" s="1012"/>
      <c r="L4" s="1012"/>
      <c r="M4" s="1012"/>
      <c r="N4" s="1012"/>
      <c r="O4" s="1012"/>
      <c r="P4" s="1013"/>
      <c r="Q4" s="413"/>
      <c r="R4" s="413"/>
    </row>
    <row r="5" spans="1:22" s="414" customFormat="1" ht="8.25" customHeight="1" x14ac:dyDescent="0.2">
      <c r="A5" s="1029"/>
      <c r="B5" s="541"/>
      <c r="E5" s="1018"/>
      <c r="F5" s="1019"/>
      <c r="G5" s="1014"/>
      <c r="H5" s="1014"/>
      <c r="I5" s="1014"/>
      <c r="J5" s="1014"/>
      <c r="K5" s="1014"/>
      <c r="L5" s="1014"/>
      <c r="M5" s="1014"/>
      <c r="N5" s="1014"/>
      <c r="O5" s="1014"/>
      <c r="P5" s="1015"/>
      <c r="Q5" s="413"/>
      <c r="R5" s="413"/>
    </row>
    <row r="6" spans="1:22" s="414" customFormat="1" ht="8.25" customHeight="1" x14ac:dyDescent="0.2">
      <c r="A6" s="1028" t="s">
        <v>1029</v>
      </c>
      <c r="B6" s="541"/>
      <c r="Q6" s="413"/>
      <c r="R6" s="413"/>
    </row>
    <row r="7" spans="1:22" ht="8.25" customHeight="1" x14ac:dyDescent="0.3">
      <c r="A7" s="1029"/>
      <c r="B7" s="541"/>
      <c r="E7" s="457"/>
      <c r="F7" s="458"/>
      <c r="G7" s="459"/>
      <c r="H7" s="459"/>
      <c r="I7" s="459"/>
      <c r="J7" s="459"/>
      <c r="K7" s="459"/>
      <c r="L7" s="459"/>
      <c r="M7" s="459"/>
      <c r="N7" s="459"/>
      <c r="O7" s="459"/>
      <c r="P7" s="459"/>
      <c r="Q7" s="459"/>
    </row>
    <row r="8" spans="1:22" x14ac:dyDescent="0.3">
      <c r="A8" s="420" t="s">
        <v>1030</v>
      </c>
      <c r="D8" s="584" t="s">
        <v>98</v>
      </c>
      <c r="E8" s="460"/>
      <c r="F8" s="460"/>
      <c r="G8" s="460"/>
      <c r="H8" s="460"/>
      <c r="I8" s="460"/>
      <c r="J8" s="460"/>
      <c r="K8" s="460"/>
      <c r="L8" s="460"/>
      <c r="M8" s="460"/>
      <c r="N8" s="460"/>
      <c r="O8" s="460"/>
      <c r="P8" s="460"/>
      <c r="Q8" s="460"/>
      <c r="S8" s="460"/>
      <c r="T8" s="393"/>
      <c r="U8" s="460"/>
      <c r="V8" s="393"/>
    </row>
    <row r="9" spans="1:22" ht="8.25" customHeight="1" x14ac:dyDescent="0.3">
      <c r="A9" s="1028" t="s">
        <v>1031</v>
      </c>
      <c r="G9" s="393"/>
      <c r="H9" s="393"/>
      <c r="I9" s="393"/>
      <c r="J9" s="393"/>
      <c r="K9" s="393"/>
      <c r="L9" s="393"/>
      <c r="Q9" s="460"/>
      <c r="S9" s="460"/>
      <c r="T9" s="393"/>
      <c r="U9" s="460"/>
      <c r="V9" s="393"/>
    </row>
    <row r="10" spans="1:22" ht="8.25" customHeight="1" x14ac:dyDescent="0.3">
      <c r="A10" s="1029"/>
      <c r="E10" s="1025" t="s">
        <v>1324</v>
      </c>
      <c r="F10" s="1025"/>
      <c r="G10" s="1025"/>
      <c r="H10" s="1025"/>
      <c r="I10" s="1025"/>
      <c r="J10" s="1025"/>
      <c r="K10" s="1025"/>
      <c r="L10" s="1025"/>
      <c r="M10" s="1025"/>
      <c r="N10" s="1025"/>
      <c r="O10" s="1025"/>
      <c r="P10" s="1025"/>
      <c r="Q10" s="460"/>
      <c r="S10" s="460"/>
      <c r="T10" s="393"/>
      <c r="U10" s="460"/>
      <c r="V10" s="393"/>
    </row>
    <row r="11" spans="1:22" ht="8.25" customHeight="1" x14ac:dyDescent="0.3">
      <c r="A11" s="1030" t="s">
        <v>1350</v>
      </c>
      <c r="E11" s="1025"/>
      <c r="F11" s="1025"/>
      <c r="G11" s="1025"/>
      <c r="H11" s="1025"/>
      <c r="I11" s="1025"/>
      <c r="J11" s="1025"/>
      <c r="K11" s="1025"/>
      <c r="L11" s="1025"/>
      <c r="M11" s="1025"/>
      <c r="N11" s="1025"/>
      <c r="O11" s="1025"/>
      <c r="P11" s="1025"/>
      <c r="Q11" s="460"/>
      <c r="S11" s="460"/>
      <c r="T11" s="393"/>
      <c r="U11" s="460"/>
      <c r="V11" s="393"/>
    </row>
    <row r="12" spans="1:22" ht="7.5" customHeight="1" x14ac:dyDescent="0.3">
      <c r="A12" s="1029"/>
      <c r="E12" s="459"/>
      <c r="F12" s="459"/>
      <c r="G12" s="459"/>
      <c r="H12" s="459"/>
      <c r="I12" s="459"/>
      <c r="J12" s="459"/>
      <c r="K12" s="459"/>
      <c r="L12" s="459"/>
      <c r="M12" s="459"/>
      <c r="N12" s="459"/>
      <c r="O12" s="459"/>
      <c r="P12" s="459"/>
      <c r="Q12" s="459"/>
      <c r="T12" s="393"/>
    </row>
    <row r="13" spans="1:22" ht="16.5" customHeight="1" x14ac:dyDescent="0.3">
      <c r="A13" s="420" t="s">
        <v>1349</v>
      </c>
      <c r="E13" s="1044" t="s">
        <v>47</v>
      </c>
      <c r="F13" s="1045"/>
      <c r="G13" s="322" t="str">
        <f>Datos!D8</f>
        <v/>
      </c>
      <c r="H13" s="459"/>
      <c r="I13" s="459"/>
      <c r="J13" s="459"/>
      <c r="K13" s="461"/>
      <c r="L13" s="462"/>
      <c r="M13" s="459"/>
      <c r="N13" s="459"/>
      <c r="O13" s="459"/>
      <c r="P13" s="459"/>
      <c r="Q13" s="459"/>
      <c r="T13" s="393"/>
    </row>
    <row r="14" spans="1:22" s="408" customFormat="1" ht="16.5" customHeight="1" x14ac:dyDescent="0.3">
      <c r="A14" s="418" t="s">
        <v>1351</v>
      </c>
      <c r="B14" s="540"/>
      <c r="C14" s="393"/>
      <c r="D14" s="393"/>
      <c r="E14" s="414"/>
      <c r="F14" s="414"/>
      <c r="G14" s="414"/>
      <c r="H14" s="414"/>
      <c r="I14" s="414"/>
      <c r="J14" s="414"/>
      <c r="K14" s="463"/>
      <c r="L14" s="462"/>
      <c r="M14" s="459"/>
      <c r="N14" s="459"/>
      <c r="O14" s="459"/>
      <c r="P14" s="459"/>
      <c r="Q14" s="459"/>
      <c r="R14" s="393"/>
    </row>
    <row r="15" spans="1:22" s="408" customFormat="1" ht="16.5" customHeight="1" x14ac:dyDescent="0.3">
      <c r="A15" s="420" t="s">
        <v>1352</v>
      </c>
      <c r="B15" s="540"/>
      <c r="C15" s="393"/>
      <c r="D15" s="393"/>
      <c r="E15" s="414"/>
      <c r="F15" s="414"/>
      <c r="G15" s="414"/>
      <c r="H15" s="588" t="s">
        <v>1226</v>
      </c>
      <c r="I15" s="589" t="s">
        <v>1227</v>
      </c>
      <c r="J15" s="589" t="s">
        <v>1228</v>
      </c>
      <c r="K15" s="590" t="s">
        <v>1229</v>
      </c>
      <c r="L15" s="462"/>
      <c r="M15" s="459"/>
      <c r="N15" s="459"/>
      <c r="O15" s="459"/>
      <c r="P15" s="459"/>
      <c r="Q15" s="459"/>
      <c r="R15" s="393"/>
    </row>
    <row r="16" spans="1:22" s="408" customFormat="1" ht="16.5" customHeight="1" x14ac:dyDescent="0.3">
      <c r="A16" s="420" t="s">
        <v>1353</v>
      </c>
      <c r="B16" s="540"/>
      <c r="C16" s="393"/>
      <c r="D16" s="393"/>
      <c r="E16" s="1038" t="s">
        <v>659</v>
      </c>
      <c r="F16" s="1039"/>
      <c r="G16" s="1040"/>
      <c r="H16" s="264">
        <f>ROUND(Datos!F1088/1000,2)</f>
        <v>0</v>
      </c>
      <c r="I16" s="264">
        <f>ROUND(Datos!G1088/1000,2)</f>
        <v>0</v>
      </c>
      <c r="J16" s="264">
        <f>ROUND(Datos!H1088/1000,2)</f>
        <v>0</v>
      </c>
      <c r="K16" s="264">
        <f>ROUND(Datos!I1088/1000,2)</f>
        <v>0</v>
      </c>
      <c r="L16" s="462"/>
      <c r="M16" s="459"/>
      <c r="N16" s="459"/>
      <c r="O16" s="459"/>
      <c r="P16" s="459"/>
      <c r="Q16" s="459"/>
      <c r="R16" s="393"/>
    </row>
    <row r="17" spans="1:28" s="408" customFormat="1" ht="16.5" customHeight="1" x14ac:dyDescent="0.3">
      <c r="A17" s="533"/>
      <c r="B17" s="540"/>
      <c r="C17" s="393"/>
      <c r="D17" s="393"/>
      <c r="E17" s="1041" t="s">
        <v>1023</v>
      </c>
      <c r="F17" s="1042"/>
      <c r="G17" s="1043"/>
      <c r="H17" s="321" t="s">
        <v>139</v>
      </c>
      <c r="I17" s="321" t="s">
        <v>139</v>
      </c>
      <c r="J17" s="321" t="s">
        <v>139</v>
      </c>
      <c r="K17" s="264">
        <f ca="1">ROUND((Datos!I1093/1000),2)</f>
        <v>0</v>
      </c>
      <c r="L17" s="462"/>
      <c r="M17" s="459"/>
      <c r="N17" s="459"/>
      <c r="O17" s="459"/>
      <c r="P17" s="459"/>
      <c r="Q17" s="459"/>
      <c r="R17" s="393"/>
    </row>
    <row r="18" spans="1:28" s="408" customFormat="1" ht="3" customHeight="1" x14ac:dyDescent="0.3">
      <c r="A18" s="533"/>
      <c r="B18" s="540"/>
      <c r="C18" s="393"/>
      <c r="D18" s="393"/>
      <c r="E18" s="459"/>
      <c r="F18" s="459"/>
      <c r="G18" s="459"/>
      <c r="H18" s="464"/>
      <c r="I18" s="464"/>
      <c r="J18" s="459"/>
      <c r="K18" s="414"/>
      <c r="L18" s="465"/>
      <c r="M18" s="459"/>
      <c r="N18" s="459"/>
      <c r="O18" s="459"/>
      <c r="P18" s="459"/>
      <c r="Q18" s="459"/>
      <c r="R18" s="393"/>
    </row>
    <row r="19" spans="1:28" s="408" customFormat="1" ht="15.75" customHeight="1" x14ac:dyDescent="0.3">
      <c r="A19" s="533"/>
      <c r="B19" s="540"/>
      <c r="C19" s="393"/>
      <c r="D19" s="393"/>
      <c r="E19" s="1033" t="s">
        <v>511</v>
      </c>
      <c r="F19" s="1034"/>
      <c r="G19" s="1035"/>
      <c r="H19" s="591">
        <f>H16</f>
        <v>0</v>
      </c>
      <c r="I19" s="591">
        <f t="shared" ref="I19:J19" si="0">I16</f>
        <v>0</v>
      </c>
      <c r="J19" s="591">
        <f t="shared" si="0"/>
        <v>0</v>
      </c>
      <c r="K19" s="592">
        <f ca="1">SUM(K16:K17)</f>
        <v>0</v>
      </c>
      <c r="L19" s="462"/>
      <c r="M19" s="459"/>
      <c r="N19" s="459"/>
      <c r="O19" s="459"/>
      <c r="P19" s="459"/>
      <c r="Q19" s="459"/>
      <c r="R19" s="393"/>
    </row>
    <row r="20" spans="1:28" s="408" customFormat="1" ht="15.75" customHeight="1" x14ac:dyDescent="0.3">
      <c r="A20" s="533"/>
      <c r="B20" s="540"/>
      <c r="C20" s="393"/>
      <c r="D20" s="393"/>
      <c r="E20" s="414"/>
      <c r="F20" s="414"/>
      <c r="G20" s="414"/>
      <c r="H20" s="414"/>
      <c r="I20" s="414"/>
      <c r="J20" s="414"/>
      <c r="K20" s="461"/>
      <c r="L20" s="465"/>
      <c r="M20" s="459"/>
      <c r="N20" s="459"/>
      <c r="O20" s="459"/>
      <c r="P20" s="459"/>
      <c r="Q20" s="459"/>
      <c r="R20" s="393"/>
    </row>
    <row r="21" spans="1:28" s="408" customFormat="1" ht="15.75" customHeight="1" x14ac:dyDescent="0.3">
      <c r="A21" s="533"/>
      <c r="B21" s="540"/>
      <c r="C21" s="393"/>
      <c r="D21" s="393"/>
      <c r="E21" s="1025" t="s">
        <v>1245</v>
      </c>
      <c r="F21" s="1025"/>
      <c r="G21" s="1025"/>
      <c r="H21" s="1025"/>
      <c r="I21" s="1025"/>
      <c r="J21" s="1025"/>
      <c r="K21" s="1025"/>
      <c r="L21" s="465"/>
      <c r="M21" s="459"/>
      <c r="N21" s="459"/>
      <c r="O21" s="459"/>
      <c r="P21" s="459"/>
      <c r="Q21" s="459"/>
      <c r="R21" s="393"/>
    </row>
    <row r="22" spans="1:28" s="414" customFormat="1" ht="30.75" customHeight="1" x14ac:dyDescent="0.3">
      <c r="A22" s="533"/>
      <c r="B22" s="540"/>
      <c r="E22" s="1058" t="s">
        <v>1529</v>
      </c>
      <c r="F22" s="1058"/>
      <c r="G22" s="1058"/>
      <c r="H22" s="1058"/>
      <c r="I22" s="1058"/>
      <c r="J22" s="1058"/>
      <c r="K22" s="1058"/>
      <c r="L22" s="466"/>
      <c r="M22" s="459"/>
      <c r="N22" s="459"/>
      <c r="O22" s="459"/>
      <c r="P22" s="459"/>
      <c r="Q22" s="459"/>
      <c r="S22" s="408"/>
      <c r="T22" s="408"/>
      <c r="U22" s="408"/>
      <c r="V22" s="408"/>
      <c r="W22" s="408"/>
      <c r="X22" s="408"/>
      <c r="Y22" s="408"/>
      <c r="Z22" s="408"/>
      <c r="AA22" s="408"/>
      <c r="AB22" s="408"/>
    </row>
    <row r="23" spans="1:28" s="414" customFormat="1" ht="18" customHeight="1" x14ac:dyDescent="0.3">
      <c r="A23" s="533"/>
      <c r="B23" s="540"/>
      <c r="E23" s="466"/>
      <c r="F23" s="466"/>
      <c r="G23" s="466"/>
      <c r="H23" s="585" t="s">
        <v>867</v>
      </c>
      <c r="I23" s="586" t="s">
        <v>866</v>
      </c>
      <c r="J23" s="586" t="s">
        <v>865</v>
      </c>
      <c r="K23" s="587" t="s">
        <v>868</v>
      </c>
      <c r="L23" s="459"/>
      <c r="M23" s="459"/>
      <c r="N23" s="459"/>
      <c r="O23" s="459"/>
      <c r="P23" s="459"/>
      <c r="Q23" s="459"/>
      <c r="S23" s="408"/>
      <c r="T23" s="408"/>
      <c r="U23" s="408"/>
      <c r="V23" s="408"/>
      <c r="W23" s="408"/>
      <c r="X23" s="408"/>
      <c r="Y23" s="408"/>
      <c r="Z23" s="408"/>
      <c r="AA23" s="408"/>
      <c r="AB23" s="408"/>
    </row>
    <row r="24" spans="1:28" s="414" customFormat="1" ht="15.75" customHeight="1" x14ac:dyDescent="0.3">
      <c r="A24" s="533"/>
      <c r="B24" s="540"/>
      <c r="E24" s="820" t="s">
        <v>1024</v>
      </c>
      <c r="F24" s="1036" t="s">
        <v>9</v>
      </c>
      <c r="G24" s="1037"/>
      <c r="H24" s="593">
        <f>Datos!F1081</f>
        <v>0</v>
      </c>
      <c r="I24" s="593">
        <f>Datos!G1081</f>
        <v>0</v>
      </c>
      <c r="J24" s="593">
        <f>Datos!H1081</f>
        <v>0</v>
      </c>
      <c r="K24" s="594">
        <f>Datos!I1081</f>
        <v>0</v>
      </c>
      <c r="L24" s="459"/>
      <c r="M24" s="459"/>
      <c r="N24" s="459"/>
      <c r="O24" s="459"/>
      <c r="P24" s="459"/>
      <c r="Q24" s="459"/>
      <c r="S24" s="408"/>
      <c r="T24" s="408"/>
      <c r="U24" s="408"/>
      <c r="V24" s="408"/>
      <c r="W24" s="408"/>
      <c r="X24" s="408"/>
      <c r="Y24" s="408"/>
      <c r="Z24" s="408"/>
      <c r="AA24" s="408"/>
      <c r="AB24" s="408"/>
    </row>
    <row r="25" spans="1:28" s="414" customFormat="1" ht="15.75" customHeight="1" x14ac:dyDescent="0.3">
      <c r="A25" s="533"/>
      <c r="B25" s="540"/>
      <c r="E25" s="821"/>
      <c r="F25" s="1008" t="s">
        <v>1000</v>
      </c>
      <c r="G25" s="1009"/>
      <c r="H25" s="593">
        <f>Datos!F1082</f>
        <v>0</v>
      </c>
      <c r="I25" s="593">
        <f>Datos!G1082</f>
        <v>0</v>
      </c>
      <c r="J25" s="593">
        <f>Datos!H1082</f>
        <v>0</v>
      </c>
      <c r="K25" s="594">
        <f>Datos!I1082</f>
        <v>0</v>
      </c>
      <c r="L25" s="459"/>
      <c r="S25" s="408"/>
      <c r="T25" s="408"/>
      <c r="U25" s="408"/>
      <c r="V25" s="408"/>
      <c r="W25" s="408"/>
      <c r="X25" s="408"/>
      <c r="Y25" s="408"/>
      <c r="Z25" s="408"/>
      <c r="AA25" s="408"/>
      <c r="AB25" s="408"/>
    </row>
    <row r="26" spans="1:28" s="414" customFormat="1" ht="15.75" customHeight="1" x14ac:dyDescent="0.3">
      <c r="A26" s="533"/>
      <c r="B26" s="540"/>
      <c r="E26" s="821"/>
      <c r="F26" s="1008" t="s">
        <v>689</v>
      </c>
      <c r="G26" s="1009"/>
      <c r="H26" s="593">
        <f>Datos!F1083</f>
        <v>0</v>
      </c>
      <c r="I26" s="593">
        <f>Datos!G1083</f>
        <v>0</v>
      </c>
      <c r="J26" s="593">
        <f>Datos!H1083</f>
        <v>0</v>
      </c>
      <c r="K26" s="594">
        <f>Datos!I1083</f>
        <v>0</v>
      </c>
      <c r="L26" s="459"/>
      <c r="M26" s="467"/>
      <c r="N26" s="467"/>
      <c r="O26" s="467"/>
      <c r="P26" s="467"/>
      <c r="Q26" s="467"/>
      <c r="R26" s="467"/>
      <c r="S26" s="408"/>
      <c r="T26" s="408"/>
      <c r="U26" s="408"/>
      <c r="V26" s="408"/>
      <c r="W26" s="408"/>
      <c r="X26" s="408"/>
      <c r="Y26" s="408"/>
      <c r="Z26" s="408"/>
      <c r="AA26" s="408"/>
      <c r="AB26" s="408"/>
    </row>
    <row r="27" spans="1:28" s="414" customFormat="1" ht="15.75" customHeight="1" x14ac:dyDescent="0.3">
      <c r="A27" s="533"/>
      <c r="B27" s="540"/>
      <c r="E27" s="821"/>
      <c r="F27" s="1056" t="s">
        <v>647</v>
      </c>
      <c r="G27" s="1057"/>
      <c r="H27" s="593">
        <f>Datos!F1084</f>
        <v>0</v>
      </c>
      <c r="I27" s="593">
        <f>Datos!G1084</f>
        <v>0</v>
      </c>
      <c r="J27" s="593">
        <f>Datos!H1084</f>
        <v>0</v>
      </c>
      <c r="K27" s="594">
        <f>Datos!I1084</f>
        <v>0</v>
      </c>
      <c r="L27" s="459"/>
      <c r="M27" s="467"/>
      <c r="N27" s="467"/>
      <c r="O27" s="467"/>
      <c r="P27" s="467"/>
      <c r="Q27" s="467"/>
      <c r="R27" s="467"/>
      <c r="S27" s="408"/>
      <c r="T27" s="408"/>
      <c r="U27" s="408"/>
      <c r="V27" s="408"/>
      <c r="W27" s="408"/>
      <c r="X27" s="408"/>
      <c r="Y27" s="408"/>
      <c r="Z27" s="408"/>
      <c r="AA27" s="408"/>
      <c r="AB27" s="408"/>
    </row>
    <row r="28" spans="1:28" s="414" customFormat="1" ht="15.75" customHeight="1" x14ac:dyDescent="0.3">
      <c r="A28" s="533"/>
      <c r="B28" s="540"/>
      <c r="E28" s="821"/>
      <c r="F28" s="1056" t="s">
        <v>690</v>
      </c>
      <c r="G28" s="1057"/>
      <c r="H28" s="593">
        <f>Datos!F1085</f>
        <v>0</v>
      </c>
      <c r="I28" s="593">
        <f>Datos!G1085</f>
        <v>0</v>
      </c>
      <c r="J28" s="593">
        <f>Datos!H1085</f>
        <v>0</v>
      </c>
      <c r="K28" s="594">
        <f>Datos!I1085</f>
        <v>0</v>
      </c>
      <c r="L28" s="459"/>
      <c r="M28" s="467"/>
      <c r="N28" s="467"/>
      <c r="O28" s="467"/>
      <c r="P28" s="467"/>
      <c r="Q28" s="467"/>
      <c r="R28" s="467"/>
      <c r="S28" s="408"/>
      <c r="T28" s="408"/>
      <c r="U28" s="408"/>
      <c r="V28" s="408"/>
      <c r="W28" s="408"/>
      <c r="X28" s="408"/>
      <c r="Y28" s="408"/>
      <c r="Z28" s="408"/>
      <c r="AA28" s="408"/>
      <c r="AB28" s="408"/>
    </row>
    <row r="29" spans="1:28" s="414" customFormat="1" ht="15.75" customHeight="1" x14ac:dyDescent="0.3">
      <c r="A29" s="533"/>
      <c r="B29" s="540"/>
      <c r="E29" s="821"/>
      <c r="F29" s="1008" t="s">
        <v>699</v>
      </c>
      <c r="G29" s="1009"/>
      <c r="H29" s="593">
        <f>Datos!F1086</f>
        <v>0</v>
      </c>
      <c r="I29" s="593">
        <f>Datos!G1086</f>
        <v>0</v>
      </c>
      <c r="J29" s="593">
        <f>Datos!H1086</f>
        <v>0</v>
      </c>
      <c r="K29" s="594">
        <f>Datos!I1086</f>
        <v>0</v>
      </c>
      <c r="L29" s="459"/>
      <c r="M29" s="467"/>
      <c r="N29" s="467"/>
      <c r="O29" s="467"/>
      <c r="P29" s="467"/>
      <c r="Q29" s="467"/>
      <c r="R29" s="467"/>
      <c r="S29" s="408"/>
      <c r="T29" s="408"/>
      <c r="U29" s="408"/>
      <c r="V29" s="408"/>
      <c r="W29" s="408"/>
      <c r="X29" s="408"/>
      <c r="Y29" s="408"/>
      <c r="Z29" s="408"/>
      <c r="AA29" s="408"/>
      <c r="AB29" s="408"/>
    </row>
    <row r="30" spans="1:28" s="414" customFormat="1" ht="15.75" customHeight="1" x14ac:dyDescent="0.3">
      <c r="A30" s="533"/>
      <c r="B30" s="540"/>
      <c r="E30" s="821"/>
      <c r="F30" s="1008" t="s">
        <v>864</v>
      </c>
      <c r="G30" s="1009"/>
      <c r="H30" s="595" t="str">
        <f>Datos!F1087</f>
        <v>-</v>
      </c>
      <c r="I30" s="593" t="str">
        <f>Datos!G1087</f>
        <v>-</v>
      </c>
      <c r="J30" s="593" t="str">
        <f>Datos!H1087</f>
        <v>-</v>
      </c>
      <c r="K30" s="594">
        <f>Datos!I1087</f>
        <v>0</v>
      </c>
      <c r="L30" s="459"/>
      <c r="M30" s="467"/>
      <c r="N30" s="467"/>
      <c r="O30" s="467"/>
      <c r="P30" s="467"/>
      <c r="Q30" s="467"/>
      <c r="R30" s="467"/>
      <c r="S30" s="408"/>
      <c r="T30" s="408"/>
      <c r="U30" s="408"/>
      <c r="V30" s="408"/>
      <c r="W30" s="408"/>
      <c r="X30" s="408"/>
      <c r="Y30" s="408"/>
      <c r="Z30" s="408"/>
      <c r="AA30" s="408"/>
      <c r="AB30" s="408"/>
    </row>
    <row r="31" spans="1:28" s="414" customFormat="1" ht="15.75" customHeight="1" x14ac:dyDescent="0.3">
      <c r="A31" s="533"/>
      <c r="B31" s="540"/>
      <c r="E31" s="822"/>
      <c r="F31" s="1006" t="s">
        <v>871</v>
      </c>
      <c r="G31" s="1007"/>
      <c r="H31" s="596">
        <f>ROUND(SUM(H24:H30),2)</f>
        <v>0</v>
      </c>
      <c r="I31" s="596">
        <f>ROUND(SUM(I24:I30),2)</f>
        <v>0</v>
      </c>
      <c r="J31" s="596">
        <f>ROUND(SUM(J24:J30),2)</f>
        <v>0</v>
      </c>
      <c r="K31" s="597">
        <f>ROUND(SUM(K24:K30),2)</f>
        <v>0</v>
      </c>
      <c r="L31" s="459"/>
      <c r="M31" s="459"/>
      <c r="N31" s="459"/>
      <c r="O31" s="459"/>
      <c r="P31" s="459"/>
      <c r="Q31" s="459"/>
      <c r="S31" s="408"/>
      <c r="T31" s="408"/>
      <c r="U31" s="408"/>
      <c r="V31" s="408"/>
      <c r="W31" s="408"/>
      <c r="X31" s="408"/>
      <c r="Y31" s="408"/>
      <c r="Z31" s="408"/>
      <c r="AA31" s="408"/>
      <c r="AB31" s="408"/>
    </row>
    <row r="32" spans="1:28" s="414" customFormat="1" ht="5.25" customHeight="1" x14ac:dyDescent="0.3">
      <c r="A32" s="533"/>
      <c r="B32" s="540"/>
      <c r="Q32" s="459"/>
      <c r="S32" s="408"/>
      <c r="T32" s="408"/>
      <c r="U32" s="408"/>
      <c r="V32" s="408"/>
      <c r="W32" s="408"/>
      <c r="X32" s="408"/>
      <c r="Y32" s="408"/>
      <c r="Z32" s="408"/>
      <c r="AA32" s="408"/>
      <c r="AB32" s="408"/>
    </row>
    <row r="33" spans="1:28" s="408" customFormat="1" ht="16.5" customHeight="1" x14ac:dyDescent="0.3">
      <c r="A33" s="533"/>
      <c r="B33" s="540"/>
      <c r="C33" s="393"/>
      <c r="D33" s="393"/>
      <c r="E33" s="1051" t="s">
        <v>1221</v>
      </c>
      <c r="F33" s="1020" t="s">
        <v>1027</v>
      </c>
      <c r="G33" s="1021"/>
      <c r="H33" s="598" t="s">
        <v>139</v>
      </c>
      <c r="I33" s="598" t="s">
        <v>139</v>
      </c>
      <c r="J33" s="599" t="s">
        <v>139</v>
      </c>
      <c r="K33" s="600">
        <f ca="1">Datos!I1090</f>
        <v>0</v>
      </c>
      <c r="L33" s="468"/>
      <c r="M33" s="468"/>
      <c r="N33" s="468"/>
      <c r="O33" s="468"/>
      <c r="P33" s="468"/>
      <c r="Q33" s="469"/>
      <c r="R33" s="393"/>
    </row>
    <row r="34" spans="1:28" s="408" customFormat="1" ht="16.5" customHeight="1" x14ac:dyDescent="0.3">
      <c r="A34" s="533"/>
      <c r="B34" s="540"/>
      <c r="C34" s="393"/>
      <c r="D34" s="393"/>
      <c r="E34" s="1052"/>
      <c r="F34" s="1023" t="s">
        <v>1004</v>
      </c>
      <c r="G34" s="1024"/>
      <c r="H34" s="598" t="s">
        <v>139</v>
      </c>
      <c r="I34" s="598" t="s">
        <v>139</v>
      </c>
      <c r="J34" s="599" t="s">
        <v>139</v>
      </c>
      <c r="K34" s="600">
        <f ca="1">Datos!I1091</f>
        <v>0</v>
      </c>
      <c r="L34" s="468"/>
      <c r="M34" s="468"/>
      <c r="N34" s="468"/>
      <c r="O34" s="468"/>
      <c r="P34" s="468"/>
      <c r="Q34" s="469"/>
      <c r="R34" s="393"/>
    </row>
    <row r="35" spans="1:28" s="414" customFormat="1" ht="15.75" customHeight="1" x14ac:dyDescent="0.3">
      <c r="A35" s="533"/>
      <c r="B35" s="540"/>
      <c r="E35" s="1052"/>
      <c r="F35" s="1046" t="s">
        <v>1006</v>
      </c>
      <c r="G35" s="1047"/>
      <c r="H35" s="598" t="s">
        <v>139</v>
      </c>
      <c r="I35" s="598" t="s">
        <v>139</v>
      </c>
      <c r="J35" s="599" t="s">
        <v>139</v>
      </c>
      <c r="K35" s="600">
        <f>Datos!I1092</f>
        <v>0</v>
      </c>
      <c r="L35" s="459"/>
      <c r="M35" s="459"/>
      <c r="N35" s="459"/>
      <c r="O35" s="459"/>
      <c r="P35" s="459"/>
      <c r="Q35" s="459"/>
      <c r="S35" s="408"/>
      <c r="T35" s="408"/>
      <c r="U35" s="408"/>
      <c r="V35" s="408"/>
      <c r="W35" s="408"/>
      <c r="X35" s="408"/>
      <c r="Y35" s="408"/>
      <c r="Z35" s="408"/>
      <c r="AA35" s="408"/>
      <c r="AB35" s="408"/>
    </row>
    <row r="36" spans="1:28" s="408" customFormat="1" ht="16.5" customHeight="1" x14ac:dyDescent="0.3">
      <c r="A36" s="533"/>
      <c r="B36" s="540"/>
      <c r="C36" s="393"/>
      <c r="D36" s="393"/>
      <c r="E36" s="1053"/>
      <c r="F36" s="1054" t="s">
        <v>871</v>
      </c>
      <c r="G36" s="1055"/>
      <c r="H36" s="596">
        <f>ROUND(SUM(H33:H35),2)</f>
        <v>0</v>
      </c>
      <c r="I36" s="596">
        <f t="shared" ref="I36:J36" si="1">ROUND(SUM(I33:I35),2)</f>
        <v>0</v>
      </c>
      <c r="J36" s="596">
        <f t="shared" si="1"/>
        <v>0</v>
      </c>
      <c r="K36" s="597">
        <f ca="1">ROUND(SUM(K33:K35),2)</f>
        <v>0</v>
      </c>
      <c r="L36" s="459"/>
      <c r="M36" s="459"/>
      <c r="N36" s="459"/>
      <c r="O36" s="459"/>
      <c r="P36" s="459"/>
      <c r="Q36" s="459"/>
      <c r="R36" s="393"/>
    </row>
    <row r="37" spans="1:28" s="408" customFormat="1" ht="8.25" customHeight="1" x14ac:dyDescent="0.3">
      <c r="A37" s="533"/>
      <c r="B37" s="540"/>
      <c r="C37" s="393"/>
      <c r="D37" s="393"/>
      <c r="E37" s="459"/>
      <c r="F37" s="459"/>
      <c r="G37" s="459"/>
      <c r="H37" s="459"/>
      <c r="I37" s="459"/>
      <c r="J37" s="459"/>
      <c r="K37" s="459"/>
      <c r="L37" s="459"/>
      <c r="M37" s="459"/>
      <c r="N37" s="459"/>
      <c r="O37" s="459"/>
      <c r="P37" s="459"/>
      <c r="Q37" s="459"/>
      <c r="R37" s="393"/>
    </row>
    <row r="38" spans="1:28" s="408" customFormat="1" ht="16.5" customHeight="1" x14ac:dyDescent="0.3">
      <c r="A38" s="533"/>
      <c r="B38" s="540"/>
      <c r="C38" s="393"/>
      <c r="D38" s="393"/>
      <c r="E38" s="1048" t="s">
        <v>511</v>
      </c>
      <c r="F38" s="1049"/>
      <c r="G38" s="1050"/>
      <c r="H38" s="601">
        <f>Datos!F1095</f>
        <v>0</v>
      </c>
      <c r="I38" s="601">
        <f>Datos!G1095</f>
        <v>0</v>
      </c>
      <c r="J38" s="601">
        <f>Datos!H1095</f>
        <v>0</v>
      </c>
      <c r="K38" s="602">
        <f ca="1">Datos!I1095</f>
        <v>0</v>
      </c>
      <c r="L38" s="459"/>
      <c r="M38" s="459"/>
      <c r="N38" s="459"/>
      <c r="O38" s="459"/>
      <c r="P38" s="459"/>
      <c r="Q38" s="459"/>
      <c r="R38" s="393"/>
    </row>
    <row r="39" spans="1:28" s="414" customFormat="1" ht="16.5" customHeight="1" x14ac:dyDescent="0.3">
      <c r="A39" s="533"/>
      <c r="B39" s="540"/>
      <c r="E39" s="1022" t="s">
        <v>1325</v>
      </c>
      <c r="F39" s="1022"/>
      <c r="G39" s="1022"/>
      <c r="H39" s="1022"/>
      <c r="I39" s="1022"/>
      <c r="J39" s="1022"/>
      <c r="K39" s="1022"/>
      <c r="L39" s="1022"/>
      <c r="M39" s="459"/>
      <c r="N39" s="459"/>
      <c r="O39" s="459"/>
      <c r="P39" s="459"/>
      <c r="Q39" s="459"/>
      <c r="S39" s="408"/>
      <c r="T39" s="408"/>
      <c r="U39" s="408"/>
      <c r="V39" s="408"/>
      <c r="W39" s="408"/>
      <c r="X39" s="408"/>
      <c r="Y39" s="408"/>
      <c r="Z39" s="408"/>
      <c r="AA39" s="408"/>
      <c r="AB39" s="408"/>
    </row>
    <row r="40" spans="1:28" s="414" customFormat="1" ht="16.5" customHeight="1" x14ac:dyDescent="0.3">
      <c r="A40" s="533"/>
      <c r="B40" s="540"/>
      <c r="E40" s="1022" t="s">
        <v>1326</v>
      </c>
      <c r="F40" s="1022"/>
      <c r="G40" s="1022"/>
      <c r="H40" s="1022"/>
      <c r="I40" s="1022"/>
      <c r="J40" s="1022"/>
      <c r="K40" s="1022"/>
      <c r="L40" s="1022"/>
      <c r="M40" s="459"/>
      <c r="N40" s="459"/>
      <c r="O40" s="459"/>
      <c r="P40" s="459"/>
      <c r="Q40" s="459"/>
      <c r="S40" s="408"/>
      <c r="T40" s="408"/>
      <c r="U40" s="408"/>
      <c r="V40" s="408"/>
      <c r="W40" s="408"/>
      <c r="X40" s="408"/>
      <c r="Y40" s="408"/>
      <c r="Z40" s="408"/>
      <c r="AA40" s="408"/>
      <c r="AB40" s="408"/>
    </row>
    <row r="41" spans="1:28" s="414" customFormat="1" ht="16.5" customHeight="1" x14ac:dyDescent="0.3">
      <c r="A41" s="533"/>
      <c r="B41" s="540"/>
      <c r="E41" s="730" t="s">
        <v>1421</v>
      </c>
      <c r="F41" s="789"/>
      <c r="G41" s="789"/>
      <c r="H41" s="789"/>
      <c r="I41" s="789"/>
      <c r="J41" s="789"/>
      <c r="K41" s="789"/>
      <c r="L41" s="789"/>
      <c r="M41" s="459"/>
      <c r="N41" s="459"/>
      <c r="O41" s="459"/>
      <c r="P41" s="459"/>
      <c r="Q41" s="459"/>
      <c r="S41" s="408"/>
      <c r="T41" s="408"/>
      <c r="U41" s="408"/>
      <c r="V41" s="408"/>
      <c r="W41" s="408"/>
      <c r="X41" s="408"/>
      <c r="Y41" s="408"/>
      <c r="Z41" s="408"/>
      <c r="AA41" s="408"/>
      <c r="AB41" s="408"/>
    </row>
    <row r="42" spans="1:28" s="414" customFormat="1" ht="16.5" customHeight="1" x14ac:dyDescent="0.3">
      <c r="A42" s="533"/>
      <c r="B42" s="540"/>
      <c r="E42" s="470"/>
      <c r="F42" s="470"/>
      <c r="G42" s="470"/>
      <c r="H42" s="470"/>
      <c r="I42" s="470"/>
      <c r="J42" s="470"/>
      <c r="K42" s="459"/>
      <c r="L42" s="459"/>
      <c r="M42" s="459"/>
      <c r="N42" s="459"/>
      <c r="O42" s="459"/>
      <c r="P42" s="459"/>
      <c r="Q42" s="459"/>
      <c r="S42" s="408"/>
      <c r="T42" s="408"/>
      <c r="U42" s="408"/>
      <c r="V42" s="408"/>
      <c r="W42" s="408"/>
      <c r="X42" s="408"/>
      <c r="Y42" s="408"/>
      <c r="Z42" s="408"/>
      <c r="AA42" s="408"/>
      <c r="AB42" s="408"/>
    </row>
    <row r="43" spans="1:28" s="414" customFormat="1" ht="17.25" customHeight="1" x14ac:dyDescent="0.3">
      <c r="A43" s="533"/>
      <c r="B43" s="540"/>
      <c r="D43" s="584" t="s">
        <v>1364</v>
      </c>
      <c r="E43" s="460"/>
      <c r="F43" s="460"/>
      <c r="G43" s="460"/>
      <c r="H43" s="460"/>
      <c r="I43" s="460"/>
      <c r="J43" s="460"/>
      <c r="K43" s="460"/>
      <c r="L43" s="460"/>
      <c r="M43" s="460"/>
      <c r="N43" s="460"/>
      <c r="O43" s="460"/>
      <c r="P43" s="460"/>
      <c r="Q43" s="460"/>
      <c r="S43" s="408"/>
      <c r="T43" s="408"/>
      <c r="U43" s="408"/>
      <c r="V43" s="408"/>
      <c r="W43" s="408"/>
      <c r="X43" s="408"/>
      <c r="Y43" s="408"/>
      <c r="Z43" s="408"/>
      <c r="AA43" s="408"/>
      <c r="AB43" s="408"/>
    </row>
    <row r="44" spans="1:28" s="414" customFormat="1" ht="9" customHeight="1" x14ac:dyDescent="0.3">
      <c r="A44" s="533"/>
      <c r="B44" s="540"/>
      <c r="E44" s="459"/>
      <c r="F44" s="459"/>
      <c r="G44" s="459"/>
      <c r="H44" s="459"/>
      <c r="I44" s="459"/>
      <c r="J44" s="459"/>
      <c r="K44" s="459"/>
      <c r="L44" s="459"/>
      <c r="M44" s="459"/>
      <c r="N44" s="459"/>
      <c r="O44" s="459"/>
      <c r="P44" s="459"/>
      <c r="Q44" s="459"/>
      <c r="S44" s="408"/>
      <c r="T44" s="408"/>
      <c r="U44" s="408"/>
      <c r="V44" s="408"/>
      <c r="W44" s="408"/>
      <c r="X44" s="408"/>
      <c r="Y44" s="408"/>
      <c r="Z44" s="408"/>
      <c r="AA44" s="408"/>
      <c r="AB44" s="408"/>
    </row>
    <row r="45" spans="1:28" s="414" customFormat="1" ht="4.5" customHeight="1" x14ac:dyDescent="0.3">
      <c r="A45" s="533"/>
      <c r="B45" s="540"/>
      <c r="E45" s="649"/>
      <c r="F45" s="650"/>
      <c r="G45" s="650"/>
      <c r="H45" s="651"/>
      <c r="I45" s="459"/>
      <c r="J45" s="459"/>
      <c r="K45" s="393"/>
      <c r="L45" s="393"/>
      <c r="M45" s="459"/>
      <c r="N45" s="459"/>
      <c r="O45" s="459"/>
      <c r="P45" s="459"/>
      <c r="Q45" s="459"/>
      <c r="S45" s="408"/>
      <c r="T45" s="408"/>
      <c r="U45" s="408"/>
      <c r="V45" s="408"/>
      <c r="W45" s="408"/>
      <c r="X45" s="408"/>
      <c r="Y45" s="408"/>
      <c r="Z45" s="408"/>
      <c r="AA45" s="408"/>
      <c r="AB45" s="408"/>
    </row>
    <row r="46" spans="1:28" s="408" customFormat="1" ht="18" customHeight="1" x14ac:dyDescent="0.3">
      <c r="A46" s="421"/>
      <c r="B46" s="540"/>
      <c r="C46" s="393"/>
      <c r="D46" s="393"/>
      <c r="E46" s="1026" t="s">
        <v>121</v>
      </c>
      <c r="F46" s="1027" t="str">
        <f>Datos!G1099</f>
        <v/>
      </c>
      <c r="G46" s="676">
        <f ca="1">Datos!G1108</f>
        <v>0</v>
      </c>
      <c r="H46" s="665" t="s">
        <v>1362</v>
      </c>
      <c r="I46" s="459"/>
      <c r="J46" s="459"/>
      <c r="K46" s="393"/>
      <c r="L46" s="393"/>
      <c r="M46" s="459"/>
      <c r="N46" s="459"/>
      <c r="O46" s="459"/>
      <c r="P46" s="459"/>
      <c r="Q46" s="459"/>
      <c r="R46" s="393"/>
    </row>
    <row r="47" spans="1:28" s="408" customFormat="1" ht="4.5" customHeight="1" x14ac:dyDescent="0.3">
      <c r="A47" s="421"/>
      <c r="B47" s="540"/>
      <c r="C47" s="393"/>
      <c r="D47" s="393"/>
      <c r="E47" s="1026"/>
      <c r="F47" s="1027"/>
      <c r="G47" s="652"/>
      <c r="H47" s="666"/>
      <c r="I47" s="459"/>
      <c r="J47" s="459"/>
      <c r="K47" s="393"/>
      <c r="L47" s="393"/>
      <c r="M47" s="393"/>
      <c r="N47" s="393"/>
      <c r="O47" s="393"/>
      <c r="P47" s="393"/>
      <c r="Q47" s="393"/>
      <c r="R47" s="393"/>
    </row>
    <row r="48" spans="1:28" s="408" customFormat="1" ht="18" customHeight="1" x14ac:dyDescent="0.3">
      <c r="A48" s="421"/>
      <c r="B48" s="540"/>
      <c r="C48" s="393"/>
      <c r="D48" s="393"/>
      <c r="E48" s="1026"/>
      <c r="F48" s="1027"/>
      <c r="G48" s="674" t="str">
        <f ca="1">Datos!G1109</f>
        <v/>
      </c>
      <c r="H48" s="665" t="s">
        <v>1363</v>
      </c>
      <c r="I48" s="459"/>
      <c r="J48" s="459"/>
      <c r="K48" s="393"/>
      <c r="L48" s="393"/>
      <c r="M48" s="393"/>
      <c r="N48" s="393"/>
      <c r="O48" s="393"/>
      <c r="P48" s="393"/>
      <c r="Q48" s="393"/>
      <c r="R48" s="393"/>
    </row>
    <row r="49" spans="1:18" s="408" customFormat="1" ht="4.5" customHeight="1" x14ac:dyDescent="0.3">
      <c r="A49" s="421"/>
      <c r="B49" s="540"/>
      <c r="C49" s="393"/>
      <c r="D49" s="393"/>
      <c r="E49" s="653"/>
      <c r="F49" s="654"/>
      <c r="G49" s="655"/>
      <c r="H49" s="667"/>
      <c r="I49" s="459"/>
      <c r="J49" s="459"/>
      <c r="K49" s="393"/>
      <c r="L49" s="393"/>
      <c r="M49" s="393"/>
      <c r="N49" s="393"/>
      <c r="O49" s="393"/>
      <c r="P49" s="393"/>
      <c r="Q49" s="393"/>
      <c r="R49" s="393"/>
    </row>
    <row r="50" spans="1:18" s="408" customFormat="1" ht="12.95" customHeight="1" x14ac:dyDescent="0.3">
      <c r="A50" s="421"/>
      <c r="B50" s="540"/>
      <c r="C50" s="393"/>
      <c r="D50" s="393"/>
      <c r="E50" s="393"/>
      <c r="F50" s="471"/>
      <c r="G50" s="472"/>
      <c r="H50" s="668"/>
      <c r="I50" s="459"/>
      <c r="J50" s="459"/>
      <c r="K50" s="473"/>
      <c r="L50" s="473"/>
      <c r="M50" s="393"/>
      <c r="N50" s="393"/>
      <c r="O50" s="393"/>
      <c r="P50" s="393"/>
      <c r="Q50" s="393"/>
      <c r="R50" s="393"/>
    </row>
    <row r="51" spans="1:18" s="408" customFormat="1" ht="4.5" customHeight="1" x14ac:dyDescent="0.3">
      <c r="A51" s="419"/>
      <c r="B51" s="540"/>
      <c r="C51" s="393"/>
      <c r="D51" s="393"/>
      <c r="E51" s="656"/>
      <c r="F51" s="657"/>
      <c r="G51" s="658"/>
      <c r="H51" s="669"/>
      <c r="I51" s="459"/>
      <c r="J51" s="459"/>
      <c r="K51" s="393"/>
      <c r="L51" s="393"/>
      <c r="M51" s="393"/>
      <c r="N51" s="393"/>
      <c r="O51" s="393"/>
      <c r="P51" s="393"/>
      <c r="Q51" s="393"/>
      <c r="R51" s="393"/>
    </row>
    <row r="52" spans="1:18" s="408" customFormat="1" ht="18" customHeight="1" x14ac:dyDescent="0.3">
      <c r="A52" s="534"/>
      <c r="B52" s="542"/>
      <c r="C52" s="393"/>
      <c r="D52" s="393"/>
      <c r="E52" s="1010" t="s">
        <v>157</v>
      </c>
      <c r="F52" s="1011" t="str">
        <f>Datos!D1099</f>
        <v/>
      </c>
      <c r="G52" s="675">
        <f>Datos!D1108</f>
        <v>0</v>
      </c>
      <c r="H52" s="670" t="s">
        <v>1362</v>
      </c>
      <c r="I52" s="459"/>
      <c r="J52" s="459"/>
      <c r="K52" s="393"/>
      <c r="L52" s="393"/>
      <c r="M52" s="393"/>
      <c r="N52" s="393"/>
      <c r="O52" s="393"/>
      <c r="P52" s="393"/>
      <c r="Q52" s="393"/>
      <c r="R52" s="393"/>
    </row>
    <row r="53" spans="1:18" s="408" customFormat="1" ht="4.5" customHeight="1" x14ac:dyDescent="0.3">
      <c r="A53" s="534"/>
      <c r="B53" s="542"/>
      <c r="C53" s="393"/>
      <c r="D53" s="393"/>
      <c r="E53" s="1010"/>
      <c r="F53" s="1011"/>
      <c r="G53" s="659"/>
      <c r="H53" s="671"/>
      <c r="I53" s="459"/>
      <c r="J53" s="459"/>
      <c r="K53" s="393"/>
      <c r="L53" s="393"/>
      <c r="M53" s="393"/>
      <c r="N53" s="393"/>
      <c r="O53" s="393"/>
      <c r="P53" s="393"/>
      <c r="Q53" s="393"/>
      <c r="R53" s="393"/>
    </row>
    <row r="54" spans="1:18" s="408" customFormat="1" ht="18" customHeight="1" x14ac:dyDescent="0.3">
      <c r="A54" s="534"/>
      <c r="B54" s="542"/>
      <c r="C54" s="393"/>
      <c r="D54" s="393"/>
      <c r="E54" s="1010"/>
      <c r="F54" s="1011"/>
      <c r="G54" s="675" t="str">
        <f>Datos!D1109</f>
        <v/>
      </c>
      <c r="H54" s="670" t="s">
        <v>1363</v>
      </c>
      <c r="I54" s="459"/>
      <c r="J54" s="459"/>
      <c r="K54" s="393"/>
      <c r="L54" s="393"/>
      <c r="M54" s="393"/>
      <c r="N54" s="393"/>
      <c r="O54" s="393"/>
      <c r="P54" s="393"/>
      <c r="Q54" s="393"/>
      <c r="R54" s="393"/>
    </row>
    <row r="55" spans="1:18" s="408" customFormat="1" ht="4.5" customHeight="1" x14ac:dyDescent="0.3">
      <c r="A55" s="534"/>
      <c r="B55" s="542"/>
      <c r="C55" s="393"/>
      <c r="D55" s="393"/>
      <c r="E55" s="660"/>
      <c r="F55" s="661"/>
      <c r="G55" s="662"/>
      <c r="H55" s="672"/>
      <c r="I55" s="459"/>
      <c r="J55" s="459"/>
      <c r="K55" s="393"/>
      <c r="L55" s="393"/>
      <c r="M55" s="393"/>
      <c r="N55" s="393"/>
      <c r="O55" s="393"/>
      <c r="P55" s="393"/>
      <c r="Q55" s="393"/>
      <c r="R55" s="393"/>
    </row>
    <row r="56" spans="1:18" s="408" customFormat="1" ht="12.95" customHeight="1" x14ac:dyDescent="0.3">
      <c r="A56" s="419"/>
      <c r="B56" s="540"/>
      <c r="C56" s="393"/>
      <c r="D56" s="393"/>
      <c r="E56" s="393"/>
      <c r="F56" s="471"/>
      <c r="G56" s="474"/>
      <c r="H56" s="673"/>
      <c r="I56" s="459"/>
      <c r="J56" s="459"/>
      <c r="K56" s="393"/>
      <c r="L56" s="393"/>
      <c r="M56" s="393"/>
      <c r="N56" s="393"/>
      <c r="O56" s="393"/>
      <c r="P56" s="393"/>
      <c r="Q56" s="393"/>
      <c r="R56" s="393"/>
    </row>
    <row r="57" spans="1:18" s="408" customFormat="1" ht="4.5" customHeight="1" x14ac:dyDescent="0.3">
      <c r="A57" s="419"/>
      <c r="B57" s="540"/>
      <c r="C57" s="393"/>
      <c r="D57" s="393"/>
      <c r="E57" s="656"/>
      <c r="F57" s="657"/>
      <c r="G57" s="658"/>
      <c r="H57" s="669"/>
      <c r="I57" s="459"/>
      <c r="J57" s="459"/>
      <c r="K57" s="393"/>
      <c r="L57" s="393"/>
      <c r="M57" s="393"/>
      <c r="N57" s="393"/>
      <c r="O57" s="393"/>
      <c r="P57" s="393"/>
      <c r="Q57" s="393"/>
      <c r="R57" s="393"/>
    </row>
    <row r="58" spans="1:18" s="408" customFormat="1" ht="18" customHeight="1" x14ac:dyDescent="0.3">
      <c r="A58" s="419"/>
      <c r="B58" s="540"/>
      <c r="C58" s="393"/>
      <c r="D58" s="393"/>
      <c r="E58" s="1010" t="s">
        <v>158</v>
      </c>
      <c r="F58" s="1011" t="str">
        <f>Datos!E1099</f>
        <v/>
      </c>
      <c r="G58" s="675">
        <f>Datos!E1108</f>
        <v>0</v>
      </c>
      <c r="H58" s="670" t="s">
        <v>1362</v>
      </c>
      <c r="I58" s="459"/>
      <c r="J58" s="459"/>
      <c r="K58" s="393"/>
      <c r="L58" s="393"/>
      <c r="M58" s="393"/>
      <c r="N58" s="393"/>
      <c r="O58" s="393"/>
      <c r="P58" s="393"/>
    </row>
    <row r="59" spans="1:18" s="408" customFormat="1" ht="4.5" customHeight="1" x14ac:dyDescent="0.3">
      <c r="A59" s="419"/>
      <c r="B59" s="540"/>
      <c r="C59" s="393"/>
      <c r="D59" s="393"/>
      <c r="E59" s="1010"/>
      <c r="F59" s="1011"/>
      <c r="G59" s="664"/>
      <c r="H59" s="671"/>
      <c r="I59" s="459"/>
      <c r="J59" s="459"/>
      <c r="K59" s="393"/>
      <c r="L59" s="393"/>
      <c r="M59" s="393"/>
      <c r="N59" s="393"/>
      <c r="O59" s="393"/>
      <c r="P59" s="393"/>
    </row>
    <row r="60" spans="1:18" s="408" customFormat="1" ht="18" customHeight="1" x14ac:dyDescent="0.3">
      <c r="A60" s="419"/>
      <c r="B60" s="540"/>
      <c r="C60" s="393"/>
      <c r="D60" s="393"/>
      <c r="E60" s="1010"/>
      <c r="F60" s="1011"/>
      <c r="G60" s="675" t="str">
        <f>Datos!E1109</f>
        <v/>
      </c>
      <c r="H60" s="670" t="s">
        <v>1363</v>
      </c>
      <c r="I60" s="459"/>
      <c r="J60" s="459"/>
      <c r="K60" s="393"/>
      <c r="L60" s="393"/>
      <c r="M60" s="393"/>
      <c r="N60" s="393"/>
      <c r="O60" s="393"/>
      <c r="P60" s="393"/>
      <c r="R60" s="476"/>
    </row>
    <row r="61" spans="1:18" s="408" customFormat="1" ht="4.5" customHeight="1" x14ac:dyDescent="0.3">
      <c r="A61" s="419"/>
      <c r="B61" s="540"/>
      <c r="C61" s="393"/>
      <c r="D61" s="393"/>
      <c r="E61" s="660"/>
      <c r="F61" s="661"/>
      <c r="G61" s="661"/>
      <c r="H61" s="672"/>
      <c r="I61" s="459"/>
      <c r="J61" s="459"/>
      <c r="K61" s="393"/>
      <c r="L61" s="393"/>
      <c r="M61" s="393"/>
      <c r="N61" s="393"/>
      <c r="O61" s="393"/>
      <c r="P61" s="393"/>
      <c r="Q61" s="476"/>
      <c r="R61" s="476"/>
    </row>
    <row r="62" spans="1:18" s="408" customFormat="1" ht="12.95" customHeight="1" x14ac:dyDescent="0.3">
      <c r="A62" s="419"/>
      <c r="B62" s="540"/>
      <c r="C62" s="393"/>
      <c r="D62" s="393"/>
      <c r="E62" s="393"/>
      <c r="F62" s="471"/>
      <c r="G62" s="474"/>
      <c r="H62" s="673"/>
      <c r="I62" s="459"/>
      <c r="J62" s="459"/>
      <c r="K62" s="393"/>
      <c r="L62" s="393"/>
      <c r="M62" s="393"/>
      <c r="N62" s="393"/>
      <c r="O62" s="393"/>
      <c r="P62" s="393"/>
      <c r="Q62" s="476"/>
      <c r="R62" s="476"/>
    </row>
    <row r="63" spans="1:18" s="408" customFormat="1" ht="4.5" customHeight="1" x14ac:dyDescent="0.3">
      <c r="A63" s="419"/>
      <c r="B63" s="540"/>
      <c r="C63" s="393"/>
      <c r="D63" s="393"/>
      <c r="E63" s="656"/>
      <c r="F63" s="657"/>
      <c r="G63" s="658"/>
      <c r="H63" s="669"/>
      <c r="I63" s="459"/>
      <c r="J63" s="459"/>
      <c r="K63" s="393"/>
      <c r="L63" s="393"/>
      <c r="M63" s="393"/>
      <c r="N63" s="393"/>
      <c r="O63" s="393"/>
      <c r="P63" s="393"/>
    </row>
    <row r="64" spans="1:18" s="408" customFormat="1" ht="18" customHeight="1" x14ac:dyDescent="0.3">
      <c r="A64" s="419"/>
      <c r="B64" s="540"/>
      <c r="C64" s="393"/>
      <c r="D64" s="393"/>
      <c r="E64" s="1010" t="s">
        <v>237</v>
      </c>
      <c r="F64" s="1011" t="str">
        <f>Datos!F1099</f>
        <v/>
      </c>
      <c r="G64" s="675">
        <f>Datos!F1108</f>
        <v>0</v>
      </c>
      <c r="H64" s="670" t="s">
        <v>1362</v>
      </c>
      <c r="I64" s="459"/>
      <c r="J64" s="459"/>
      <c r="K64" s="393"/>
      <c r="L64" s="393"/>
      <c r="M64" s="393"/>
      <c r="N64" s="393"/>
      <c r="O64" s="393"/>
      <c r="P64" s="393"/>
      <c r="Q64" s="393"/>
    </row>
    <row r="65" spans="1:29" s="408" customFormat="1" ht="4.5" customHeight="1" x14ac:dyDescent="0.3">
      <c r="A65" s="419"/>
      <c r="B65" s="540"/>
      <c r="C65" s="393"/>
      <c r="D65" s="393"/>
      <c r="E65" s="1010"/>
      <c r="F65" s="1011"/>
      <c r="G65" s="664"/>
      <c r="H65" s="671"/>
      <c r="I65" s="459"/>
      <c r="J65" s="459"/>
      <c r="K65" s="393"/>
      <c r="L65" s="393"/>
      <c r="M65" s="393"/>
      <c r="N65" s="393"/>
      <c r="O65" s="393"/>
      <c r="P65" s="393"/>
      <c r="Q65" s="393"/>
      <c r="R65" s="393"/>
    </row>
    <row r="66" spans="1:29" s="408" customFormat="1" ht="18" customHeight="1" x14ac:dyDescent="0.3">
      <c r="A66" s="419"/>
      <c r="B66" s="540"/>
      <c r="C66" s="393"/>
      <c r="D66" s="393"/>
      <c r="E66" s="1010"/>
      <c r="F66" s="1011"/>
      <c r="G66" s="675" t="str">
        <f>Datos!F1109</f>
        <v/>
      </c>
      <c r="H66" s="670" t="s">
        <v>1363</v>
      </c>
      <c r="J66" s="1031" t="str">
        <f ca="1">Datos!G1113</f>
        <v/>
      </c>
      <c r="K66" s="1031"/>
      <c r="L66" s="1032" t="str">
        <f ca="1">Datos!H1113</f>
        <v/>
      </c>
      <c r="M66" s="556"/>
      <c r="P66" s="477"/>
      <c r="Q66" s="393"/>
      <c r="R66" s="393"/>
    </row>
    <row r="67" spans="1:29" s="408" customFormat="1" ht="4.5" customHeight="1" x14ac:dyDescent="0.3">
      <c r="A67" s="419"/>
      <c r="B67" s="540"/>
      <c r="C67" s="393"/>
      <c r="D67" s="393"/>
      <c r="E67" s="660"/>
      <c r="F67" s="661"/>
      <c r="G67" s="661"/>
      <c r="H67" s="663"/>
      <c r="J67" s="1031"/>
      <c r="K67" s="1031"/>
      <c r="L67" s="1032"/>
      <c r="M67" s="556"/>
      <c r="O67" s="477"/>
      <c r="P67" s="477"/>
      <c r="Q67" s="393"/>
      <c r="R67" s="393"/>
    </row>
    <row r="68" spans="1:29" s="408" customFormat="1" ht="8.25" customHeight="1" x14ac:dyDescent="0.3">
      <c r="A68" s="419"/>
      <c r="B68" s="540"/>
      <c r="C68" s="393"/>
      <c r="D68" s="393"/>
      <c r="E68" s="393"/>
      <c r="F68" s="393"/>
      <c r="G68" s="475"/>
      <c r="H68" s="475"/>
      <c r="I68" s="459"/>
      <c r="J68" s="475"/>
      <c r="K68" s="393"/>
      <c r="L68" s="393"/>
      <c r="M68" s="393"/>
      <c r="N68" s="393"/>
      <c r="O68" s="393"/>
      <c r="P68" s="393"/>
      <c r="Q68" s="393"/>
      <c r="R68" s="393"/>
    </row>
    <row r="69" spans="1:29" x14ac:dyDescent="0.3">
      <c r="D69" s="584" t="s">
        <v>879</v>
      </c>
      <c r="E69" s="460"/>
      <c r="F69" s="460"/>
      <c r="G69" s="460"/>
      <c r="H69" s="460"/>
      <c r="I69" s="459"/>
      <c r="M69" s="460"/>
      <c r="N69" s="460"/>
      <c r="O69" s="460"/>
      <c r="P69" s="460"/>
      <c r="Q69" s="460"/>
    </row>
    <row r="70" spans="1:29" s="408" customFormat="1" ht="17.25" customHeight="1" x14ac:dyDescent="0.3">
      <c r="A70" s="419"/>
      <c r="B70" s="540"/>
      <c r="C70" s="393"/>
      <c r="D70" s="677"/>
      <c r="E70" s="678"/>
      <c r="F70" s="679"/>
      <c r="G70" s="680"/>
      <c r="H70" s="680"/>
      <c r="I70" s="680"/>
      <c r="J70" s="679"/>
      <c r="K70" s="679"/>
      <c r="L70" s="679"/>
      <c r="M70" s="679"/>
      <c r="N70" s="679"/>
      <c r="O70" s="679"/>
      <c r="P70" s="679"/>
      <c r="Q70" s="393"/>
      <c r="R70" s="393"/>
    </row>
    <row r="71" spans="1:29" ht="11.25" customHeight="1" x14ac:dyDescent="0.3">
      <c r="D71" s="679"/>
      <c r="E71" s="679" t="s">
        <v>230</v>
      </c>
      <c r="F71" s="679"/>
      <c r="G71" s="680"/>
      <c r="H71" s="680"/>
      <c r="I71" s="680"/>
      <c r="J71" s="679"/>
      <c r="K71" s="679"/>
      <c r="L71" s="679" t="s">
        <v>164</v>
      </c>
      <c r="M71" s="679"/>
      <c r="N71" s="680"/>
      <c r="O71" s="680"/>
      <c r="P71" s="680"/>
      <c r="Q71" s="479"/>
    </row>
    <row r="72" spans="1:29" s="480" customFormat="1" ht="18" customHeight="1" x14ac:dyDescent="0.3">
      <c r="A72" s="535"/>
      <c r="B72" s="545"/>
      <c r="D72" s="681"/>
      <c r="E72" s="1005" t="e">
        <f>Datos!$E$1125</f>
        <v>#N/A</v>
      </c>
      <c r="F72" s="1005"/>
      <c r="G72" s="1005"/>
      <c r="H72" s="1005"/>
      <c r="I72" s="1005"/>
      <c r="J72" s="1005"/>
      <c r="K72" s="681"/>
      <c r="L72" s="1005" t="e">
        <f>Datos!$E$1126</f>
        <v>#N/A</v>
      </c>
      <c r="M72" s="1005"/>
      <c r="N72" s="1005"/>
      <c r="O72" s="1005"/>
      <c r="P72" s="1005"/>
      <c r="Q72" s="482"/>
      <c r="R72" s="483"/>
      <c r="S72" s="481"/>
      <c r="T72" s="408"/>
      <c r="U72" s="481"/>
      <c r="V72" s="481"/>
      <c r="W72" s="481"/>
      <c r="X72" s="481"/>
      <c r="Y72" s="481"/>
      <c r="Z72" s="481"/>
      <c r="AA72" s="481"/>
      <c r="AB72" s="481"/>
      <c r="AC72" s="481"/>
    </row>
    <row r="73" spans="1:29" ht="9.75" customHeight="1" x14ac:dyDescent="0.3">
      <c r="D73" s="679"/>
      <c r="E73" s="679"/>
      <c r="F73" s="679"/>
      <c r="G73" s="680"/>
      <c r="H73" s="680"/>
      <c r="I73" s="680"/>
      <c r="J73" s="679"/>
      <c r="K73" s="679"/>
      <c r="L73" s="679"/>
      <c r="M73" s="679"/>
      <c r="N73" s="680"/>
      <c r="O73" s="680"/>
      <c r="P73" s="680"/>
      <c r="Q73" s="484"/>
      <c r="R73" s="479"/>
    </row>
    <row r="74" spans="1:29" ht="18" customHeight="1" x14ac:dyDescent="0.3">
      <c r="D74" s="679"/>
      <c r="E74" s="1004" t="s">
        <v>1025</v>
      </c>
      <c r="F74" s="1003" t="s">
        <v>880</v>
      </c>
      <c r="G74" s="1003"/>
      <c r="H74" s="682">
        <f>DSUM(Datos!$C$131:$O$153,"emisiones",'8. Informe final. Resultados'!E71:J72)/1000</f>
        <v>0</v>
      </c>
      <c r="I74" s="683" t="s">
        <v>878</v>
      </c>
      <c r="J74" s="679"/>
      <c r="K74" s="679"/>
      <c r="L74" s="1004" t="s">
        <v>1025</v>
      </c>
      <c r="M74" s="1003" t="s">
        <v>880</v>
      </c>
      <c r="N74" s="1003"/>
      <c r="O74" s="682">
        <f>DSUM(Datos!$C$131:$O$153,"emisiones",'8. Informe final. Resultados'!L71:P72)/1000</f>
        <v>0</v>
      </c>
      <c r="P74" s="683" t="s">
        <v>878</v>
      </c>
      <c r="Q74" s="484"/>
      <c r="R74" s="479"/>
    </row>
    <row r="75" spans="1:29" ht="18" customHeight="1" x14ac:dyDescent="0.3">
      <c r="D75" s="679"/>
      <c r="E75" s="1004"/>
      <c r="F75" s="1003" t="s">
        <v>691</v>
      </c>
      <c r="G75" s="1003"/>
      <c r="H75" s="682">
        <f>DSUM(Datos!$C$385:$P$425,"emisiones",'8. Informe final. Resultados'!E71:J72)/1000</f>
        <v>0</v>
      </c>
      <c r="I75" s="683" t="s">
        <v>878</v>
      </c>
      <c r="J75" s="679"/>
      <c r="K75" s="679"/>
      <c r="L75" s="1004"/>
      <c r="M75" s="1003" t="s">
        <v>691</v>
      </c>
      <c r="N75" s="1003"/>
      <c r="O75" s="682">
        <f>DSUM(Datos!$C$385:$P$425,"emisiones",'8. Informe final. Resultados'!L71:P72)/1000</f>
        <v>0</v>
      </c>
      <c r="P75" s="683" t="s">
        <v>878</v>
      </c>
      <c r="Q75" s="484"/>
      <c r="R75" s="479"/>
    </row>
    <row r="76" spans="1:29" ht="18" customHeight="1" x14ac:dyDescent="0.3">
      <c r="D76" s="679"/>
      <c r="E76" s="1004"/>
      <c r="F76" s="1003" t="s">
        <v>853</v>
      </c>
      <c r="G76" s="1003"/>
      <c r="H76" s="682">
        <f>DSUM(Datos!$C$461:$P$466,"emisiones",'8. Informe final. Resultados'!E71:J72)/1000</f>
        <v>0</v>
      </c>
      <c r="I76" s="683" t="s">
        <v>878</v>
      </c>
      <c r="J76" s="679"/>
      <c r="K76" s="679"/>
      <c r="L76" s="1004"/>
      <c r="M76" s="1003" t="s">
        <v>853</v>
      </c>
      <c r="N76" s="1003"/>
      <c r="O76" s="682">
        <f>DSUM(Datos!$C$461:$P$466,"emisiones",'8. Informe final. Resultados'!L71:P72)/1000</f>
        <v>0</v>
      </c>
      <c r="P76" s="683" t="s">
        <v>878</v>
      </c>
      <c r="Q76" s="484"/>
      <c r="R76" s="479"/>
    </row>
    <row r="77" spans="1:29" ht="18" customHeight="1" x14ac:dyDescent="0.3">
      <c r="D77" s="679"/>
      <c r="E77" s="1004"/>
      <c r="F77" s="1003" t="s">
        <v>699</v>
      </c>
      <c r="G77" s="1003"/>
      <c r="H77" s="682">
        <f>DSUM(Datos!$C$552:$P$563,"emisiones",'8. Informe final. Resultados'!E71:J72)/1000</f>
        <v>0</v>
      </c>
      <c r="I77" s="683" t="s">
        <v>878</v>
      </c>
      <c r="J77" s="679"/>
      <c r="K77" s="679"/>
      <c r="L77" s="1004"/>
      <c r="M77" s="1003" t="s">
        <v>699</v>
      </c>
      <c r="N77" s="1003"/>
      <c r="O77" s="682">
        <f>DSUM(Datos!$C$552:$P$563,"emisiones",'8. Informe final. Resultados'!L71:P72)/1000</f>
        <v>0</v>
      </c>
      <c r="P77" s="683" t="s">
        <v>878</v>
      </c>
      <c r="Q77" s="484"/>
      <c r="R77" s="479"/>
    </row>
    <row r="78" spans="1:29" ht="18" customHeight="1" x14ac:dyDescent="0.3">
      <c r="D78" s="679"/>
      <c r="E78" s="1004"/>
      <c r="F78" s="1003" t="s">
        <v>864</v>
      </c>
      <c r="G78" s="1003"/>
      <c r="H78" s="682">
        <f>DSUM(Datos!$C$691:$I$721,"emisiones",'8. Informe final. Resultados'!E71:J72)/1000</f>
        <v>0</v>
      </c>
      <c r="I78" s="683" t="s">
        <v>878</v>
      </c>
      <c r="J78" s="679"/>
      <c r="K78" s="679"/>
      <c r="L78" s="1004"/>
      <c r="M78" s="1003" t="s">
        <v>864</v>
      </c>
      <c r="N78" s="1003"/>
      <c r="O78" s="682">
        <f>DSUM(Datos!$C$691:$I$721,"emisiones",'8. Informe final. Resultados'!L71:P72)/1000</f>
        <v>0</v>
      </c>
      <c r="P78" s="683" t="s">
        <v>878</v>
      </c>
      <c r="Q78" s="484"/>
      <c r="R78" s="479"/>
    </row>
    <row r="79" spans="1:29" ht="18" customHeight="1" x14ac:dyDescent="0.3">
      <c r="D79" s="679"/>
      <c r="E79" s="1003" t="s">
        <v>869</v>
      </c>
      <c r="F79" s="1003"/>
      <c r="G79" s="1003"/>
      <c r="H79" s="684">
        <f>SUM(H74:H78)</f>
        <v>0</v>
      </c>
      <c r="I79" s="683" t="s">
        <v>878</v>
      </c>
      <c r="J79" s="679"/>
      <c r="K79" s="679"/>
      <c r="L79" s="1003" t="s">
        <v>869</v>
      </c>
      <c r="M79" s="1003"/>
      <c r="N79" s="1003"/>
      <c r="O79" s="682">
        <f>SUM(O74:O78)</f>
        <v>0</v>
      </c>
      <c r="P79" s="683" t="s">
        <v>878</v>
      </c>
      <c r="Q79" s="484"/>
      <c r="R79" s="479"/>
    </row>
    <row r="80" spans="1:29" ht="6" customHeight="1" x14ac:dyDescent="0.3">
      <c r="D80" s="679"/>
      <c r="E80" s="685"/>
      <c r="F80" s="686"/>
      <c r="G80" s="686"/>
      <c r="H80" s="682"/>
      <c r="I80" s="686"/>
      <c r="J80" s="679"/>
      <c r="K80" s="679"/>
      <c r="L80" s="685"/>
      <c r="M80" s="686"/>
      <c r="N80" s="686"/>
      <c r="O80" s="682"/>
      <c r="P80" s="686"/>
      <c r="Q80" s="484"/>
      <c r="R80" s="479"/>
    </row>
    <row r="81" spans="1:29" ht="18" customHeight="1" x14ac:dyDescent="0.3">
      <c r="D81" s="679"/>
      <c r="E81" s="1004" t="s">
        <v>1026</v>
      </c>
      <c r="F81" s="1003" t="s">
        <v>858</v>
      </c>
      <c r="G81" s="1003"/>
      <c r="H81" s="687">
        <f>DSUM(Datos!$C$752:$H$774,"emisiones",'8. Informe final. Resultados'!E71:J72)/1000</f>
        <v>0</v>
      </c>
      <c r="I81" s="688" t="str">
        <f>IF($G$13&lt;2021,"t CO₂","t CO₂e")</f>
        <v>t CO₂e</v>
      </c>
      <c r="J81" s="679"/>
      <c r="K81" s="679"/>
      <c r="L81" s="1004" t="s">
        <v>1026</v>
      </c>
      <c r="M81" s="1003" t="s">
        <v>858</v>
      </c>
      <c r="N81" s="1003"/>
      <c r="O81" s="687">
        <f>DSUM(Datos!$C$752:$H$774,"emisiones",'8. Informe final. Resultados'!L71:P72)/1000</f>
        <v>0</v>
      </c>
      <c r="P81" s="688" t="str">
        <f>IF($G$13&lt;2021,"t CO₂","t CO₂e")</f>
        <v>t CO₂e</v>
      </c>
      <c r="Q81" s="484"/>
      <c r="R81" s="479"/>
    </row>
    <row r="82" spans="1:29" ht="18" customHeight="1" x14ac:dyDescent="0.3">
      <c r="D82" s="679"/>
      <c r="E82" s="1004"/>
      <c r="F82" s="1003" t="s">
        <v>859</v>
      </c>
      <c r="G82" s="1003"/>
      <c r="H82" s="687">
        <f>DSUM(Datos!$C$1018:$H$1028,"emisiones",'8. Informe final. Resultados'!E71:J72)/1000</f>
        <v>0</v>
      </c>
      <c r="I82" s="688" t="str">
        <f>IF($G$13&lt;2021,"t CO₂","t CO₂e")</f>
        <v>t CO₂e</v>
      </c>
      <c r="J82" s="679"/>
      <c r="K82" s="679"/>
      <c r="L82" s="1004"/>
      <c r="M82" s="1003" t="s">
        <v>859</v>
      </c>
      <c r="N82" s="1003"/>
      <c r="O82" s="687">
        <f>DSUM(Datos!$C$1018:$H$1028,"emisiones",'8. Informe final. Resultados'!L71:P72)/1000</f>
        <v>0</v>
      </c>
      <c r="P82" s="688" t="str">
        <f>IF($G$13&lt;2021,"t CO₂","t CO₂e")</f>
        <v>t CO₂e</v>
      </c>
      <c r="Q82" s="484"/>
      <c r="R82" s="479"/>
    </row>
    <row r="83" spans="1:29" ht="18" customHeight="1" x14ac:dyDescent="0.3">
      <c r="D83" s="679"/>
      <c r="E83" s="1004"/>
      <c r="F83" s="1003" t="s">
        <v>1002</v>
      </c>
      <c r="G83" s="1003"/>
      <c r="H83" s="687">
        <f>DSUM(Datos!$C$1042:$G$1052,"emisiones",'8. Informe final. Resultados'!E71:J72)/1000</f>
        <v>0</v>
      </c>
      <c r="I83" s="688" t="s">
        <v>878</v>
      </c>
      <c r="J83" s="679"/>
      <c r="K83" s="679"/>
      <c r="L83" s="1004"/>
      <c r="M83" s="1003" t="s">
        <v>1002</v>
      </c>
      <c r="N83" s="1003"/>
      <c r="O83" s="687">
        <f>DSUM(Datos!$C$1042:$G$1052,"emisiones",'8. Informe final. Resultados'!L71:P72)/1000</f>
        <v>0</v>
      </c>
      <c r="P83" s="688" t="s">
        <v>878</v>
      </c>
      <c r="Q83" s="484"/>
      <c r="R83" s="479"/>
    </row>
    <row r="84" spans="1:29" ht="18" customHeight="1" x14ac:dyDescent="0.3">
      <c r="D84" s="679"/>
      <c r="E84" s="1003" t="s">
        <v>1003</v>
      </c>
      <c r="F84" s="1003"/>
      <c r="G84" s="1003"/>
      <c r="H84" s="689">
        <f>SUM(H81:H83)</f>
        <v>0</v>
      </c>
      <c r="I84" s="688" t="str">
        <f t="shared" ref="I84" si="2">IF($G$13&lt;2021,"t CO₂","t CO₂e")</f>
        <v>t CO₂e</v>
      </c>
      <c r="J84" s="679"/>
      <c r="K84" s="679"/>
      <c r="L84" s="1003" t="s">
        <v>1003</v>
      </c>
      <c r="M84" s="1003"/>
      <c r="N84" s="1003"/>
      <c r="O84" s="689">
        <f>SUM(O81:O83)</f>
        <v>0</v>
      </c>
      <c r="P84" s="688" t="str">
        <f t="shared" ref="P84" si="3">IF($G$13&lt;2021,"t CO₂","t CO₂e")</f>
        <v>t CO₂e</v>
      </c>
      <c r="Q84" s="484"/>
      <c r="R84" s="479"/>
    </row>
    <row r="85" spans="1:29" ht="5.25" customHeight="1" x14ac:dyDescent="0.3">
      <c r="D85" s="679"/>
      <c r="E85" s="685"/>
      <c r="F85" s="685"/>
      <c r="G85" s="685"/>
      <c r="H85" s="684"/>
      <c r="I85" s="685"/>
      <c r="J85" s="679"/>
      <c r="K85" s="679"/>
      <c r="L85" s="685"/>
      <c r="M85" s="685"/>
      <c r="N85" s="685"/>
      <c r="O85" s="684"/>
      <c r="P85" s="685"/>
      <c r="Q85" s="484"/>
      <c r="R85" s="479"/>
    </row>
    <row r="86" spans="1:29" ht="18" customHeight="1" x14ac:dyDescent="0.3">
      <c r="D86" s="679"/>
      <c r="E86" s="685" t="s">
        <v>511</v>
      </c>
      <c r="F86" s="1003"/>
      <c r="G86" s="1003"/>
      <c r="H86" s="684">
        <f>IF(ISNUMBER(SUM(H79+H84)),SUM(SUM(H84+H79)),"")</f>
        <v>0</v>
      </c>
      <c r="I86" s="690" t="s">
        <v>878</v>
      </c>
      <c r="J86" s="679"/>
      <c r="K86" s="679"/>
      <c r="L86" s="685" t="s">
        <v>511</v>
      </c>
      <c r="M86" s="1003"/>
      <c r="N86" s="1003"/>
      <c r="O86" s="684">
        <f>IF(ISNUMBER(SUM(O79+O84)),SUM(SUM(O84+O79)),"")</f>
        <v>0</v>
      </c>
      <c r="P86" s="691" t="s">
        <v>878</v>
      </c>
      <c r="Q86" s="484"/>
      <c r="R86" s="479"/>
    </row>
    <row r="87" spans="1:29" ht="18" customHeight="1" x14ac:dyDescent="0.3">
      <c r="D87" s="679"/>
      <c r="E87" s="679" t="s">
        <v>164</v>
      </c>
      <c r="F87" s="679"/>
      <c r="G87" s="680"/>
      <c r="H87" s="680"/>
      <c r="I87" s="680"/>
      <c r="J87" s="679"/>
      <c r="K87" s="679"/>
      <c r="L87" s="679" t="s">
        <v>164</v>
      </c>
      <c r="M87" s="679"/>
      <c r="N87" s="680"/>
      <c r="O87" s="680"/>
      <c r="P87" s="680"/>
      <c r="Q87" s="484"/>
      <c r="R87" s="479"/>
    </row>
    <row r="88" spans="1:29" s="480" customFormat="1" ht="18" customHeight="1" x14ac:dyDescent="0.3">
      <c r="A88" s="535"/>
      <c r="B88" s="545"/>
      <c r="D88" s="681"/>
      <c r="E88" s="1005" t="e">
        <f>Datos!$E$1127</f>
        <v>#N/A</v>
      </c>
      <c r="F88" s="1005"/>
      <c r="G88" s="1005"/>
      <c r="H88" s="1005"/>
      <c r="I88" s="1005"/>
      <c r="J88" s="1005"/>
      <c r="K88" s="681"/>
      <c r="L88" s="1005" t="e">
        <f>Datos!$E$1128</f>
        <v>#N/A</v>
      </c>
      <c r="M88" s="1005"/>
      <c r="N88" s="1005"/>
      <c r="O88" s="1005"/>
      <c r="P88" s="1005"/>
      <c r="Q88" s="482"/>
      <c r="R88" s="483"/>
      <c r="S88" s="481"/>
      <c r="T88" s="408"/>
      <c r="U88" s="481"/>
      <c r="V88" s="481"/>
      <c r="W88" s="481"/>
      <c r="X88" s="481"/>
      <c r="Y88" s="481"/>
      <c r="Z88" s="481"/>
      <c r="AA88" s="481"/>
      <c r="AB88" s="481"/>
      <c r="AC88" s="481"/>
    </row>
    <row r="89" spans="1:29" ht="9.75" customHeight="1" x14ac:dyDescent="0.3">
      <c r="D89" s="679"/>
      <c r="E89" s="679"/>
      <c r="F89" s="679"/>
      <c r="G89" s="680"/>
      <c r="H89" s="680"/>
      <c r="I89" s="680"/>
      <c r="J89" s="679"/>
      <c r="K89" s="679"/>
      <c r="L89" s="679"/>
      <c r="M89" s="679"/>
      <c r="N89" s="680"/>
      <c r="O89" s="680"/>
      <c r="P89" s="680"/>
      <c r="Q89" s="484"/>
      <c r="R89" s="479"/>
    </row>
    <row r="90" spans="1:29" ht="18" customHeight="1" x14ac:dyDescent="0.3">
      <c r="D90" s="679"/>
      <c r="E90" s="1004" t="s">
        <v>1025</v>
      </c>
      <c r="F90" s="1003" t="s">
        <v>880</v>
      </c>
      <c r="G90" s="1003"/>
      <c r="H90" s="682">
        <f>DSUM(Datos!$C$131:$O$153,"emisiones",'8. Informe final. Resultados'!E87:J88)/1000</f>
        <v>0</v>
      </c>
      <c r="I90" s="683" t="s">
        <v>878</v>
      </c>
      <c r="J90" s="679"/>
      <c r="K90" s="679"/>
      <c r="L90" s="1004" t="s">
        <v>1025</v>
      </c>
      <c r="M90" s="1003" t="s">
        <v>880</v>
      </c>
      <c r="N90" s="1003"/>
      <c r="O90" s="682">
        <f>DSUM(Datos!$C$131:$O$153,"emisiones",'8. Informe final. Resultados'!L87:P88)/1000</f>
        <v>0</v>
      </c>
      <c r="P90" s="683" t="s">
        <v>878</v>
      </c>
      <c r="Q90" s="484"/>
      <c r="R90" s="479"/>
    </row>
    <row r="91" spans="1:29" ht="18" customHeight="1" x14ac:dyDescent="0.3">
      <c r="D91" s="679"/>
      <c r="E91" s="1004"/>
      <c r="F91" s="1003" t="s">
        <v>691</v>
      </c>
      <c r="G91" s="1003"/>
      <c r="H91" s="682">
        <f>DSUM(Datos!$C$385:$P$425,"emisiones",'8. Informe final. Resultados'!E87:J88)/1000</f>
        <v>0</v>
      </c>
      <c r="I91" s="683" t="s">
        <v>878</v>
      </c>
      <c r="J91" s="679"/>
      <c r="K91" s="679"/>
      <c r="L91" s="1004"/>
      <c r="M91" s="1003" t="s">
        <v>691</v>
      </c>
      <c r="N91" s="1003"/>
      <c r="O91" s="682">
        <f>DSUM(Datos!$C$385:$P$425,"emisiones",'8. Informe final. Resultados'!L87:P88)/1000</f>
        <v>0</v>
      </c>
      <c r="P91" s="683" t="s">
        <v>878</v>
      </c>
      <c r="Q91" s="484"/>
      <c r="R91" s="479"/>
    </row>
    <row r="92" spans="1:29" ht="18" customHeight="1" x14ac:dyDescent="0.3">
      <c r="D92" s="679"/>
      <c r="E92" s="1004"/>
      <c r="F92" s="1003" t="s">
        <v>853</v>
      </c>
      <c r="G92" s="1003"/>
      <c r="H92" s="682">
        <f>DSUM(Datos!$C$461:$P$466,"emisiones",'8. Informe final. Resultados'!E87:J88)/1000</f>
        <v>0</v>
      </c>
      <c r="I92" s="683" t="s">
        <v>878</v>
      </c>
      <c r="J92" s="679"/>
      <c r="K92" s="679"/>
      <c r="L92" s="1004"/>
      <c r="M92" s="1003" t="s">
        <v>853</v>
      </c>
      <c r="N92" s="1003"/>
      <c r="O92" s="682">
        <f>DSUM(Datos!$C$461:$P$466,"emisiones",'8. Informe final. Resultados'!L87:P88)/1000</f>
        <v>0</v>
      </c>
      <c r="P92" s="683" t="s">
        <v>878</v>
      </c>
      <c r="Q92" s="484"/>
      <c r="R92" s="479"/>
    </row>
    <row r="93" spans="1:29" ht="18" customHeight="1" x14ac:dyDescent="0.3">
      <c r="D93" s="679"/>
      <c r="E93" s="1004"/>
      <c r="F93" s="1003" t="s">
        <v>699</v>
      </c>
      <c r="G93" s="1003"/>
      <c r="H93" s="682">
        <f>DSUM(Datos!$C$552:$P$563,"emisiones",'8. Informe final. Resultados'!E87:J88)/1000</f>
        <v>0</v>
      </c>
      <c r="I93" s="683" t="s">
        <v>878</v>
      </c>
      <c r="J93" s="679"/>
      <c r="K93" s="679"/>
      <c r="L93" s="1004"/>
      <c r="M93" s="1003" t="s">
        <v>699</v>
      </c>
      <c r="N93" s="1003"/>
      <c r="O93" s="682">
        <f>DSUM(Datos!$C$552:$P$563,"emisiones",'8. Informe final. Resultados'!L87:P88)/1000</f>
        <v>0</v>
      </c>
      <c r="P93" s="683" t="s">
        <v>878</v>
      </c>
      <c r="Q93" s="484"/>
      <c r="R93" s="479"/>
    </row>
    <row r="94" spans="1:29" ht="18" customHeight="1" x14ac:dyDescent="0.3">
      <c r="D94" s="679"/>
      <c r="E94" s="1004"/>
      <c r="F94" s="1003" t="s">
        <v>864</v>
      </c>
      <c r="G94" s="1003"/>
      <c r="H94" s="682">
        <f>DSUM(Datos!$C$691:$I$721,"emisiones",'8. Informe final. Resultados'!E87:J88)/1000</f>
        <v>0</v>
      </c>
      <c r="I94" s="683" t="s">
        <v>878</v>
      </c>
      <c r="J94" s="679"/>
      <c r="K94" s="679"/>
      <c r="L94" s="1004"/>
      <c r="M94" s="1003" t="s">
        <v>864</v>
      </c>
      <c r="N94" s="1003"/>
      <c r="O94" s="682">
        <f>DSUM(Datos!$C$691:$I$721,"emisiones",'8. Informe final. Resultados'!L87:P88)/1000</f>
        <v>0</v>
      </c>
      <c r="P94" s="683" t="s">
        <v>878</v>
      </c>
      <c r="Q94" s="484"/>
      <c r="R94" s="479"/>
    </row>
    <row r="95" spans="1:29" ht="18" customHeight="1" x14ac:dyDescent="0.3">
      <c r="D95" s="679"/>
      <c r="E95" s="1003" t="s">
        <v>869</v>
      </c>
      <c r="F95" s="1003"/>
      <c r="G95" s="1003"/>
      <c r="H95" s="682">
        <f>SUM(H90:H94)</f>
        <v>0</v>
      </c>
      <c r="I95" s="683" t="s">
        <v>878</v>
      </c>
      <c r="J95" s="679"/>
      <c r="K95" s="679"/>
      <c r="L95" s="1003" t="s">
        <v>869</v>
      </c>
      <c r="M95" s="1003"/>
      <c r="N95" s="1003"/>
      <c r="O95" s="682">
        <f>SUM(O90:O94)</f>
        <v>0</v>
      </c>
      <c r="P95" s="683" t="s">
        <v>878</v>
      </c>
      <c r="Q95" s="484"/>
      <c r="R95" s="479"/>
    </row>
    <row r="96" spans="1:29" ht="6" customHeight="1" x14ac:dyDescent="0.3">
      <c r="D96" s="679"/>
      <c r="E96" s="685"/>
      <c r="F96" s="686"/>
      <c r="G96" s="686"/>
      <c r="H96" s="682"/>
      <c r="I96" s="686"/>
      <c r="J96" s="679"/>
      <c r="K96" s="679"/>
      <c r="L96" s="685"/>
      <c r="M96" s="686"/>
      <c r="N96" s="686"/>
      <c r="O96" s="682"/>
      <c r="P96" s="686"/>
      <c r="Q96" s="484"/>
      <c r="R96" s="479"/>
    </row>
    <row r="97" spans="1:29" ht="18" customHeight="1" x14ac:dyDescent="0.3">
      <c r="D97" s="679"/>
      <c r="E97" s="1004" t="s">
        <v>1026</v>
      </c>
      <c r="F97" s="1003" t="s">
        <v>858</v>
      </c>
      <c r="G97" s="1003"/>
      <c r="H97" s="687">
        <f>DSUM(Datos!$C$752:$H$774,"emisiones",'8. Informe final. Resultados'!E87:J88)/1000</f>
        <v>0</v>
      </c>
      <c r="I97" s="688" t="str">
        <f>IF($G$13&lt;2021,"t CO₂","t CO₂e")</f>
        <v>t CO₂e</v>
      </c>
      <c r="J97" s="679"/>
      <c r="K97" s="679"/>
      <c r="L97" s="1004" t="s">
        <v>1026</v>
      </c>
      <c r="M97" s="1003" t="s">
        <v>858</v>
      </c>
      <c r="N97" s="1003"/>
      <c r="O97" s="687">
        <f>DSUM(Datos!$C$752:$H$774,"emisiones",'8. Informe final. Resultados'!L87:P88)/1000</f>
        <v>0</v>
      </c>
      <c r="P97" s="688" t="str">
        <f>IF($G$13&lt;2021,"t CO₂","t CO₂e")</f>
        <v>t CO₂e</v>
      </c>
      <c r="Q97" s="484"/>
      <c r="R97" s="479"/>
    </row>
    <row r="98" spans="1:29" ht="18" customHeight="1" x14ac:dyDescent="0.3">
      <c r="D98" s="679"/>
      <c r="E98" s="1004"/>
      <c r="F98" s="1003" t="s">
        <v>859</v>
      </c>
      <c r="G98" s="1003"/>
      <c r="H98" s="687">
        <f>DSUM(Datos!$C$1018:$H$1028,"emisiones",'8. Informe final. Resultados'!E87:J88)/1000</f>
        <v>0</v>
      </c>
      <c r="I98" s="688" t="str">
        <f>IF($G$13&lt;2021,"t CO₂","t CO₂e")</f>
        <v>t CO₂e</v>
      </c>
      <c r="J98" s="679"/>
      <c r="K98" s="679"/>
      <c r="L98" s="1004"/>
      <c r="M98" s="1003" t="s">
        <v>859</v>
      </c>
      <c r="N98" s="1003"/>
      <c r="O98" s="687">
        <f>DSUM(Datos!$C$1018:$H$1028,"emisiones",'8. Informe final. Resultados'!L87:P88)/1000</f>
        <v>0</v>
      </c>
      <c r="P98" s="688" t="str">
        <f>IF($G$13&lt;2021,"t CO₂","t CO₂e")</f>
        <v>t CO₂e</v>
      </c>
      <c r="Q98" s="484"/>
      <c r="R98" s="479"/>
    </row>
    <row r="99" spans="1:29" ht="18" customHeight="1" x14ac:dyDescent="0.3">
      <c r="D99" s="679"/>
      <c r="E99" s="1004"/>
      <c r="F99" s="1003" t="s">
        <v>1002</v>
      </c>
      <c r="G99" s="1003"/>
      <c r="H99" s="687">
        <f>DSUM(Datos!$C$1042:$G$1052,"emisiones",'8. Informe final. Resultados'!E87:J88)/1000</f>
        <v>0</v>
      </c>
      <c r="I99" s="688" t="s">
        <v>878</v>
      </c>
      <c r="J99" s="679"/>
      <c r="K99" s="679"/>
      <c r="L99" s="1004"/>
      <c r="M99" s="1003" t="s">
        <v>1002</v>
      </c>
      <c r="N99" s="1003"/>
      <c r="O99" s="687">
        <f>DSUM(Datos!$C$1042:$G$1052,"emisiones",'8. Informe final. Resultados'!L87:P88)/1000</f>
        <v>0</v>
      </c>
      <c r="P99" s="688" t="s">
        <v>878</v>
      </c>
      <c r="Q99" s="484"/>
      <c r="R99" s="479"/>
    </row>
    <row r="100" spans="1:29" ht="18" customHeight="1" x14ac:dyDescent="0.3">
      <c r="D100" s="679"/>
      <c r="E100" s="1003" t="s">
        <v>1003</v>
      </c>
      <c r="F100" s="1003"/>
      <c r="G100" s="1003"/>
      <c r="H100" s="689">
        <f>SUM(H97:H99)</f>
        <v>0</v>
      </c>
      <c r="I100" s="688" t="str">
        <f t="shared" ref="I100" si="4">IF($G$13&lt;2021,"t CO₂","t CO₂e")</f>
        <v>t CO₂e</v>
      </c>
      <c r="J100" s="679"/>
      <c r="K100" s="679"/>
      <c r="L100" s="1003" t="s">
        <v>1003</v>
      </c>
      <c r="M100" s="1003"/>
      <c r="N100" s="1003"/>
      <c r="O100" s="689">
        <f>SUM(O97:O99)</f>
        <v>0</v>
      </c>
      <c r="P100" s="688" t="str">
        <f t="shared" ref="P100" si="5">IF($G$13&lt;2021,"t CO₂","t CO₂e")</f>
        <v>t CO₂e</v>
      </c>
      <c r="Q100" s="484"/>
      <c r="R100" s="479"/>
    </row>
    <row r="101" spans="1:29" ht="5.25" customHeight="1" x14ac:dyDescent="0.3">
      <c r="D101" s="679"/>
      <c r="E101" s="685"/>
      <c r="F101" s="685"/>
      <c r="G101" s="685"/>
      <c r="H101" s="684"/>
      <c r="I101" s="685"/>
      <c r="J101" s="679"/>
      <c r="K101" s="679"/>
      <c r="L101" s="685"/>
      <c r="M101" s="685"/>
      <c r="N101" s="685"/>
      <c r="O101" s="684"/>
      <c r="P101" s="685"/>
      <c r="Q101" s="484"/>
      <c r="R101" s="479"/>
    </row>
    <row r="102" spans="1:29" ht="18" customHeight="1" x14ac:dyDescent="0.3">
      <c r="D102" s="679"/>
      <c r="E102" s="685" t="s">
        <v>511</v>
      </c>
      <c r="F102" s="1003"/>
      <c r="G102" s="1003"/>
      <c r="H102" s="684">
        <f>IF(ISNUMBER(SUM(H95+H100)),SUM(SUM(H100+H95)),"")</f>
        <v>0</v>
      </c>
      <c r="I102" s="690" t="s">
        <v>878</v>
      </c>
      <c r="J102" s="679"/>
      <c r="K102" s="679"/>
      <c r="L102" s="685" t="s">
        <v>511</v>
      </c>
      <c r="M102" s="1003"/>
      <c r="N102" s="1003"/>
      <c r="O102" s="684">
        <f>IF(ISNUMBER(SUM(O95+O100)),SUM(SUM(O100+O95)),"")</f>
        <v>0</v>
      </c>
      <c r="P102" s="691" t="s">
        <v>878</v>
      </c>
      <c r="Q102" s="484"/>
      <c r="R102" s="479"/>
    </row>
    <row r="103" spans="1:29" ht="18" customHeight="1" x14ac:dyDescent="0.3">
      <c r="A103" s="536"/>
      <c r="B103" s="546"/>
      <c r="C103" s="486"/>
      <c r="D103" s="680"/>
      <c r="E103" s="679" t="s">
        <v>164</v>
      </c>
      <c r="F103" s="679"/>
      <c r="G103" s="680"/>
      <c r="H103" s="680"/>
      <c r="I103" s="680"/>
      <c r="J103" s="679"/>
      <c r="K103" s="679"/>
      <c r="L103" s="679" t="s">
        <v>164</v>
      </c>
      <c r="M103" s="679"/>
      <c r="N103" s="680"/>
      <c r="O103" s="680"/>
      <c r="P103" s="680"/>
      <c r="Q103" s="484"/>
      <c r="R103" s="479"/>
    </row>
    <row r="104" spans="1:29" s="480" customFormat="1" ht="18" customHeight="1" x14ac:dyDescent="0.3">
      <c r="A104" s="535"/>
      <c r="B104" s="545"/>
      <c r="C104" s="488"/>
      <c r="D104" s="681"/>
      <c r="E104" s="1005" t="e">
        <f>Datos!$E$1129</f>
        <v>#N/A</v>
      </c>
      <c r="F104" s="1005"/>
      <c r="G104" s="1005"/>
      <c r="H104" s="1005"/>
      <c r="I104" s="1005"/>
      <c r="J104" s="1005"/>
      <c r="K104" s="681"/>
      <c r="L104" s="1005" t="e">
        <f>Datos!$E$1130</f>
        <v>#N/A</v>
      </c>
      <c r="M104" s="1005"/>
      <c r="N104" s="1005"/>
      <c r="O104" s="1005"/>
      <c r="P104" s="1005"/>
      <c r="Q104" s="482"/>
      <c r="R104" s="483"/>
      <c r="S104" s="481"/>
      <c r="T104" s="408"/>
      <c r="U104" s="481"/>
      <c r="V104" s="481"/>
      <c r="W104" s="481"/>
      <c r="X104" s="481"/>
      <c r="Y104" s="481"/>
      <c r="Z104" s="481"/>
      <c r="AA104" s="481"/>
      <c r="AB104" s="481"/>
      <c r="AC104" s="481"/>
    </row>
    <row r="105" spans="1:29" ht="9.75" customHeight="1" x14ac:dyDescent="0.3">
      <c r="A105" s="536"/>
      <c r="B105" s="546"/>
      <c r="C105" s="475"/>
      <c r="D105" s="680"/>
      <c r="E105" s="679" t="e">
        <f>E104</f>
        <v>#N/A</v>
      </c>
      <c r="F105" s="679"/>
      <c r="G105" s="680"/>
      <c r="H105" s="680"/>
      <c r="I105" s="680"/>
      <c r="J105" s="679"/>
      <c r="K105" s="679"/>
      <c r="L105" s="679"/>
      <c r="M105" s="679"/>
      <c r="N105" s="680"/>
      <c r="O105" s="680"/>
      <c r="P105" s="680"/>
      <c r="Q105" s="484"/>
      <c r="R105" s="479"/>
    </row>
    <row r="106" spans="1:29" ht="18" customHeight="1" x14ac:dyDescent="0.3">
      <c r="D106" s="679"/>
      <c r="E106" s="1004" t="s">
        <v>1025</v>
      </c>
      <c r="F106" s="1003" t="s">
        <v>880</v>
      </c>
      <c r="G106" s="1003"/>
      <c r="H106" s="682">
        <f>DSUM(Datos!$C$131:$O$153,"emisiones",'8. Informe final. Resultados'!E103:J104)/1000</f>
        <v>0</v>
      </c>
      <c r="I106" s="683" t="s">
        <v>878</v>
      </c>
      <c r="J106" s="679"/>
      <c r="K106" s="679"/>
      <c r="L106" s="1004" t="s">
        <v>1025</v>
      </c>
      <c r="M106" s="1003" t="s">
        <v>880</v>
      </c>
      <c r="N106" s="1003"/>
      <c r="O106" s="682">
        <f>DSUM(Datos!$C$131:$O$153,"emisiones",'8. Informe final. Resultados'!L103:P104)/1000</f>
        <v>0</v>
      </c>
      <c r="P106" s="683" t="s">
        <v>878</v>
      </c>
      <c r="Q106" s="484"/>
      <c r="R106" s="479"/>
    </row>
    <row r="107" spans="1:29" ht="18" customHeight="1" x14ac:dyDescent="0.3">
      <c r="D107" s="679"/>
      <c r="E107" s="1004"/>
      <c r="F107" s="1003" t="s">
        <v>691</v>
      </c>
      <c r="G107" s="1003"/>
      <c r="H107" s="682">
        <f>DSUM(Datos!$C$385:$P$425,"emisiones",'8. Informe final. Resultados'!E103:J104)/1000</f>
        <v>0</v>
      </c>
      <c r="I107" s="683" t="s">
        <v>878</v>
      </c>
      <c r="J107" s="679"/>
      <c r="K107" s="679"/>
      <c r="L107" s="1004"/>
      <c r="M107" s="1003" t="s">
        <v>691</v>
      </c>
      <c r="N107" s="1003"/>
      <c r="O107" s="682">
        <f>DSUM(Datos!$C$385:$P$425,"emisiones",'8. Informe final. Resultados'!L103:P104)/1000</f>
        <v>0</v>
      </c>
      <c r="P107" s="683" t="s">
        <v>878</v>
      </c>
      <c r="Q107" s="484"/>
      <c r="R107" s="479"/>
    </row>
    <row r="108" spans="1:29" ht="18" customHeight="1" x14ac:dyDescent="0.3">
      <c r="D108" s="679"/>
      <c r="E108" s="1004"/>
      <c r="F108" s="1003" t="s">
        <v>853</v>
      </c>
      <c r="G108" s="1003"/>
      <c r="H108" s="682">
        <f>DSUM(Datos!$C$461:$P$466,"emisiones",'8. Informe final. Resultados'!E103:J104)/1000</f>
        <v>0</v>
      </c>
      <c r="I108" s="683" t="s">
        <v>878</v>
      </c>
      <c r="J108" s="679"/>
      <c r="K108" s="679"/>
      <c r="L108" s="1004"/>
      <c r="M108" s="1003" t="s">
        <v>853</v>
      </c>
      <c r="N108" s="1003"/>
      <c r="O108" s="682">
        <f>DSUM(Datos!$C$461:$P$466,"emisiones",'8. Informe final. Resultados'!L103:P104)/1000</f>
        <v>0</v>
      </c>
      <c r="P108" s="683" t="s">
        <v>878</v>
      </c>
      <c r="Q108" s="484"/>
      <c r="R108" s="479"/>
    </row>
    <row r="109" spans="1:29" ht="18" customHeight="1" x14ac:dyDescent="0.3">
      <c r="D109" s="679"/>
      <c r="E109" s="1004"/>
      <c r="F109" s="1003" t="s">
        <v>699</v>
      </c>
      <c r="G109" s="1003"/>
      <c r="H109" s="682">
        <f>DSUM(Datos!$C$552:$P$563,"emisiones",'8. Informe final. Resultados'!E103:J104)/1000</f>
        <v>0</v>
      </c>
      <c r="I109" s="683" t="s">
        <v>878</v>
      </c>
      <c r="J109" s="679"/>
      <c r="K109" s="679"/>
      <c r="L109" s="1004"/>
      <c r="M109" s="1003" t="s">
        <v>699</v>
      </c>
      <c r="N109" s="1003"/>
      <c r="O109" s="682">
        <f>DSUM(Datos!$C$552:$P$563,"emisiones",'8. Informe final. Resultados'!L103:P104)/1000</f>
        <v>0</v>
      </c>
      <c r="P109" s="683" t="s">
        <v>878</v>
      </c>
      <c r="Q109" s="484"/>
      <c r="R109" s="479"/>
    </row>
    <row r="110" spans="1:29" ht="18" customHeight="1" x14ac:dyDescent="0.3">
      <c r="D110" s="679"/>
      <c r="E110" s="1004"/>
      <c r="F110" s="1003" t="s">
        <v>864</v>
      </c>
      <c r="G110" s="1003"/>
      <c r="H110" s="682">
        <f>DSUM(Datos!$C$691:$I$721,"emisiones",'8. Informe final. Resultados'!E103:J104)/1000</f>
        <v>0</v>
      </c>
      <c r="I110" s="683" t="s">
        <v>878</v>
      </c>
      <c r="J110" s="679"/>
      <c r="K110" s="679"/>
      <c r="L110" s="1004"/>
      <c r="M110" s="1003" t="s">
        <v>864</v>
      </c>
      <c r="N110" s="1003"/>
      <c r="O110" s="682">
        <f>DSUM(Datos!$C$691:$I$721,"emisiones",'8. Informe final. Resultados'!L103:P104)/1000</f>
        <v>0</v>
      </c>
      <c r="P110" s="683" t="s">
        <v>878</v>
      </c>
      <c r="Q110" s="484"/>
      <c r="R110" s="479"/>
    </row>
    <row r="111" spans="1:29" ht="18" customHeight="1" x14ac:dyDescent="0.3">
      <c r="D111" s="679"/>
      <c r="E111" s="1003" t="s">
        <v>869</v>
      </c>
      <c r="F111" s="1003"/>
      <c r="G111" s="1003"/>
      <c r="H111" s="682">
        <f>SUM(H106:H110)</f>
        <v>0</v>
      </c>
      <c r="I111" s="683" t="s">
        <v>878</v>
      </c>
      <c r="J111" s="679"/>
      <c r="K111" s="679"/>
      <c r="L111" s="1003" t="s">
        <v>869</v>
      </c>
      <c r="M111" s="1003"/>
      <c r="N111" s="1003"/>
      <c r="O111" s="682">
        <f>SUM(O106:O110)</f>
        <v>0</v>
      </c>
      <c r="P111" s="683" t="s">
        <v>878</v>
      </c>
      <c r="Q111" s="484"/>
      <c r="R111" s="479"/>
    </row>
    <row r="112" spans="1:29" ht="6" customHeight="1" x14ac:dyDescent="0.3">
      <c r="D112" s="679"/>
      <c r="E112" s="685"/>
      <c r="F112" s="686"/>
      <c r="G112" s="686"/>
      <c r="H112" s="682"/>
      <c r="I112" s="686"/>
      <c r="J112" s="679"/>
      <c r="K112" s="679"/>
      <c r="L112" s="685"/>
      <c r="M112" s="686"/>
      <c r="N112" s="686"/>
      <c r="O112" s="682"/>
      <c r="P112" s="686"/>
      <c r="Q112" s="484"/>
      <c r="R112" s="479"/>
    </row>
    <row r="113" spans="1:29" ht="18" customHeight="1" x14ac:dyDescent="0.3">
      <c r="D113" s="679"/>
      <c r="E113" s="1004" t="s">
        <v>1026</v>
      </c>
      <c r="F113" s="1003" t="s">
        <v>858</v>
      </c>
      <c r="G113" s="1003"/>
      <c r="H113" s="687">
        <f>DSUM(Datos!$C$752:$H$774,"emisiones",'8. Informe final. Resultados'!E103:J104)/1000</f>
        <v>0</v>
      </c>
      <c r="I113" s="688" t="str">
        <f>IF($G$13&lt;2021,"t CO₂","t CO₂e")</f>
        <v>t CO₂e</v>
      </c>
      <c r="J113" s="679"/>
      <c r="K113" s="679"/>
      <c r="L113" s="1004" t="s">
        <v>1026</v>
      </c>
      <c r="M113" s="1003" t="s">
        <v>858</v>
      </c>
      <c r="N113" s="1003"/>
      <c r="O113" s="687">
        <f>DSUM(Datos!$C$752:$H$774,"emisiones",'8. Informe final. Resultados'!L103:P104)/1000</f>
        <v>0</v>
      </c>
      <c r="P113" s="688" t="str">
        <f>IF($G$13&lt;2021,"t CO₂","t CO₂e")</f>
        <v>t CO₂e</v>
      </c>
      <c r="Q113" s="484"/>
      <c r="R113" s="479"/>
    </row>
    <row r="114" spans="1:29" ht="18" customHeight="1" x14ac:dyDescent="0.3">
      <c r="D114" s="679"/>
      <c r="E114" s="1004"/>
      <c r="F114" s="1003" t="s">
        <v>859</v>
      </c>
      <c r="G114" s="1003"/>
      <c r="H114" s="687">
        <f>DSUM(Datos!$C$1018:$H$1028,"emisiones",'8. Informe final. Resultados'!E103:J104)/1000</f>
        <v>0</v>
      </c>
      <c r="I114" s="688" t="str">
        <f>IF($G$13&lt;2021,"t CO₂","t CO₂e")</f>
        <v>t CO₂e</v>
      </c>
      <c r="J114" s="679"/>
      <c r="K114" s="679"/>
      <c r="L114" s="1004"/>
      <c r="M114" s="1003" t="s">
        <v>859</v>
      </c>
      <c r="N114" s="1003"/>
      <c r="O114" s="687">
        <f>DSUM(Datos!$C$1018:$H$1028,"emisiones",'8. Informe final. Resultados'!L103:P104)/1000</f>
        <v>0</v>
      </c>
      <c r="P114" s="688" t="str">
        <f>IF($G$13&lt;2021,"t CO₂","t CO₂e")</f>
        <v>t CO₂e</v>
      </c>
      <c r="Q114" s="484"/>
      <c r="R114" s="479"/>
    </row>
    <row r="115" spans="1:29" ht="18" customHeight="1" x14ac:dyDescent="0.3">
      <c r="D115" s="679"/>
      <c r="E115" s="1004"/>
      <c r="F115" s="1003" t="s">
        <v>1002</v>
      </c>
      <c r="G115" s="1003"/>
      <c r="H115" s="687">
        <f>DSUM(Datos!$C$1042:$G$1052,"emisiones",'8. Informe final. Resultados'!E103:J104)/1000</f>
        <v>0</v>
      </c>
      <c r="I115" s="688" t="s">
        <v>878</v>
      </c>
      <c r="J115" s="679"/>
      <c r="K115" s="679"/>
      <c r="L115" s="1004"/>
      <c r="M115" s="1003" t="s">
        <v>1002</v>
      </c>
      <c r="N115" s="1003"/>
      <c r="O115" s="687">
        <f>DSUM(Datos!$C$1042:$G$1052,"emisiones",'8. Informe final. Resultados'!L103:P104)/1000</f>
        <v>0</v>
      </c>
      <c r="P115" s="688" t="s">
        <v>878</v>
      </c>
      <c r="Q115" s="484"/>
      <c r="R115" s="479"/>
    </row>
    <row r="116" spans="1:29" ht="18" customHeight="1" x14ac:dyDescent="0.3">
      <c r="D116" s="679"/>
      <c r="E116" s="1003" t="s">
        <v>1003</v>
      </c>
      <c r="F116" s="1003"/>
      <c r="G116" s="1003"/>
      <c r="H116" s="689">
        <f>SUM(H113:H115)</f>
        <v>0</v>
      </c>
      <c r="I116" s="688" t="str">
        <f t="shared" ref="I116" si="6">IF($G$13&lt;2021,"t CO₂","t CO₂e")</f>
        <v>t CO₂e</v>
      </c>
      <c r="J116" s="679"/>
      <c r="K116" s="679"/>
      <c r="L116" s="1003" t="s">
        <v>1003</v>
      </c>
      <c r="M116" s="1003"/>
      <c r="N116" s="1003"/>
      <c r="O116" s="689">
        <f>SUM(O113:O115)</f>
        <v>0</v>
      </c>
      <c r="P116" s="688" t="str">
        <f t="shared" ref="P116" si="7">IF($G$13&lt;2021,"t CO₂","t CO₂e")</f>
        <v>t CO₂e</v>
      </c>
      <c r="Q116" s="484"/>
      <c r="R116" s="479"/>
    </row>
    <row r="117" spans="1:29" ht="5.25" customHeight="1" x14ac:dyDescent="0.3">
      <c r="D117" s="679"/>
      <c r="E117" s="685"/>
      <c r="F117" s="685"/>
      <c r="G117" s="685"/>
      <c r="H117" s="684"/>
      <c r="I117" s="685"/>
      <c r="J117" s="679"/>
      <c r="K117" s="679"/>
      <c r="L117" s="685"/>
      <c r="M117" s="685"/>
      <c r="N117" s="685"/>
      <c r="O117" s="684"/>
      <c r="P117" s="685"/>
      <c r="Q117" s="484"/>
      <c r="R117" s="479"/>
    </row>
    <row r="118" spans="1:29" ht="18" customHeight="1" x14ac:dyDescent="0.3">
      <c r="D118" s="679"/>
      <c r="E118" s="685" t="s">
        <v>511</v>
      </c>
      <c r="F118" s="1003"/>
      <c r="G118" s="1003"/>
      <c r="H118" s="684">
        <f>IF(ISNUMBER(SUM(H111+H116)),SUM(SUM(H116+H111)),"")</f>
        <v>0</v>
      </c>
      <c r="I118" s="690" t="s">
        <v>878</v>
      </c>
      <c r="J118" s="679"/>
      <c r="K118" s="679"/>
      <c r="L118" s="685" t="s">
        <v>511</v>
      </c>
      <c r="M118" s="1003"/>
      <c r="N118" s="1003"/>
      <c r="O118" s="684">
        <f>IF(ISNUMBER(SUM(O111+O116)),SUM(SUM(O116+O111)),"")</f>
        <v>0</v>
      </c>
      <c r="P118" s="691" t="s">
        <v>878</v>
      </c>
      <c r="Q118" s="484"/>
      <c r="R118" s="479"/>
    </row>
    <row r="119" spans="1:29" ht="18" customHeight="1" x14ac:dyDescent="0.3">
      <c r="A119" s="536"/>
      <c r="B119" s="546"/>
      <c r="C119" s="478"/>
      <c r="D119" s="680"/>
      <c r="E119" s="679" t="s">
        <v>164</v>
      </c>
      <c r="F119" s="679"/>
      <c r="G119" s="680"/>
      <c r="H119" s="680"/>
      <c r="I119" s="680"/>
      <c r="J119" s="679"/>
      <c r="K119" s="679"/>
      <c r="L119" s="679" t="s">
        <v>164</v>
      </c>
      <c r="M119" s="679"/>
      <c r="N119" s="680"/>
      <c r="O119" s="680"/>
      <c r="P119" s="680"/>
      <c r="Q119" s="484"/>
      <c r="R119" s="479"/>
    </row>
    <row r="120" spans="1:29" s="480" customFormat="1" ht="18" customHeight="1" x14ac:dyDescent="0.3">
      <c r="A120" s="535"/>
      <c r="B120" s="545"/>
      <c r="C120" s="485"/>
      <c r="D120" s="681"/>
      <c r="E120" s="1005" t="e">
        <f>Datos!$E$1131</f>
        <v>#N/A</v>
      </c>
      <c r="F120" s="1005"/>
      <c r="G120" s="1005"/>
      <c r="H120" s="1005"/>
      <c r="I120" s="1005"/>
      <c r="J120" s="1005"/>
      <c r="K120" s="681"/>
      <c r="L120" s="1005" t="e">
        <f>Datos!$E$1132</f>
        <v>#N/A</v>
      </c>
      <c r="M120" s="1005"/>
      <c r="N120" s="1005"/>
      <c r="O120" s="1005"/>
      <c r="P120" s="1005"/>
      <c r="Q120" s="482"/>
      <c r="R120" s="479"/>
      <c r="S120" s="481"/>
      <c r="T120" s="408"/>
      <c r="U120" s="481"/>
      <c r="V120" s="481"/>
      <c r="W120" s="481"/>
      <c r="X120" s="481"/>
      <c r="Y120" s="481"/>
      <c r="Z120" s="481"/>
      <c r="AA120" s="481"/>
      <c r="AB120" s="481"/>
      <c r="AC120" s="481"/>
    </row>
    <row r="121" spans="1:29" ht="9.75" customHeight="1" x14ac:dyDescent="0.3">
      <c r="A121" s="536"/>
      <c r="B121" s="546"/>
      <c r="C121" s="478"/>
      <c r="D121" s="680"/>
      <c r="E121" s="679"/>
      <c r="F121" s="679"/>
      <c r="G121" s="680"/>
      <c r="H121" s="680"/>
      <c r="I121" s="680"/>
      <c r="J121" s="679"/>
      <c r="K121" s="679"/>
      <c r="L121" s="679"/>
      <c r="M121" s="679"/>
      <c r="N121" s="680"/>
      <c r="O121" s="680"/>
      <c r="P121" s="680"/>
      <c r="Q121" s="484"/>
      <c r="R121" s="479"/>
    </row>
    <row r="122" spans="1:29" ht="18" customHeight="1" x14ac:dyDescent="0.3">
      <c r="D122" s="679"/>
      <c r="E122" s="1004" t="s">
        <v>1025</v>
      </c>
      <c r="F122" s="1003" t="s">
        <v>880</v>
      </c>
      <c r="G122" s="1003"/>
      <c r="H122" s="682">
        <f>DSUM(Datos!$C$131:$O$153,"emisiones",'8. Informe final. Resultados'!E119:J120)/1000</f>
        <v>0</v>
      </c>
      <c r="I122" s="683" t="s">
        <v>878</v>
      </c>
      <c r="J122" s="679"/>
      <c r="K122" s="679"/>
      <c r="L122" s="1004" t="s">
        <v>1025</v>
      </c>
      <c r="M122" s="1003" t="s">
        <v>880</v>
      </c>
      <c r="N122" s="1003"/>
      <c r="O122" s="682">
        <f>DSUM(Datos!$C$131:$O$153,"emisiones",'8. Informe final. Resultados'!L119:P120)/1000</f>
        <v>0</v>
      </c>
      <c r="P122" s="683" t="s">
        <v>878</v>
      </c>
      <c r="Q122" s="484"/>
      <c r="R122" s="479"/>
    </row>
    <row r="123" spans="1:29" ht="18" customHeight="1" x14ac:dyDescent="0.3">
      <c r="D123" s="679"/>
      <c r="E123" s="1004"/>
      <c r="F123" s="1003" t="s">
        <v>691</v>
      </c>
      <c r="G123" s="1003"/>
      <c r="H123" s="682">
        <f>DSUM(Datos!$C$385:$P$425,"emisiones",'8. Informe final. Resultados'!E119:J120)/1000</f>
        <v>0</v>
      </c>
      <c r="I123" s="683" t="s">
        <v>878</v>
      </c>
      <c r="J123" s="679"/>
      <c r="K123" s="679"/>
      <c r="L123" s="1004"/>
      <c r="M123" s="1003" t="s">
        <v>691</v>
      </c>
      <c r="N123" s="1003"/>
      <c r="O123" s="682">
        <f>DSUM(Datos!$C$385:$P$425,"emisiones",'8. Informe final. Resultados'!L119:P120)/1000</f>
        <v>0</v>
      </c>
      <c r="P123" s="683" t="s">
        <v>878</v>
      </c>
      <c r="Q123" s="484"/>
      <c r="R123" s="479"/>
    </row>
    <row r="124" spans="1:29" ht="18" customHeight="1" x14ac:dyDescent="0.3">
      <c r="D124" s="679"/>
      <c r="E124" s="1004"/>
      <c r="F124" s="1003" t="s">
        <v>853</v>
      </c>
      <c r="G124" s="1003"/>
      <c r="H124" s="682">
        <f>DSUM(Datos!$C$461:$P$466,"emisiones",'8. Informe final. Resultados'!E119:J120)/1000</f>
        <v>0</v>
      </c>
      <c r="I124" s="683" t="s">
        <v>878</v>
      </c>
      <c r="J124" s="679"/>
      <c r="K124" s="679"/>
      <c r="L124" s="1004"/>
      <c r="M124" s="1003" t="s">
        <v>853</v>
      </c>
      <c r="N124" s="1003"/>
      <c r="O124" s="682">
        <f>DSUM(Datos!$C$461:$P$466,"emisiones",'8. Informe final. Resultados'!L119:P120)/1000</f>
        <v>0</v>
      </c>
      <c r="P124" s="683" t="s">
        <v>878</v>
      </c>
      <c r="Q124" s="484"/>
      <c r="R124" s="479"/>
    </row>
    <row r="125" spans="1:29" ht="18" customHeight="1" x14ac:dyDescent="0.3">
      <c r="D125" s="679"/>
      <c r="E125" s="1004"/>
      <c r="F125" s="1003" t="s">
        <v>699</v>
      </c>
      <c r="G125" s="1003"/>
      <c r="H125" s="682">
        <f>DSUM(Datos!$C$552:$P$563,"emisiones",'8. Informe final. Resultados'!E119:J120)/1000</f>
        <v>0</v>
      </c>
      <c r="I125" s="683" t="s">
        <v>878</v>
      </c>
      <c r="J125" s="679"/>
      <c r="K125" s="679"/>
      <c r="L125" s="1004"/>
      <c r="M125" s="1003" t="s">
        <v>699</v>
      </c>
      <c r="N125" s="1003"/>
      <c r="O125" s="682">
        <f>DSUM(Datos!$C$552:$P$563,"emisiones",'8. Informe final. Resultados'!L119:P120)/1000</f>
        <v>0</v>
      </c>
      <c r="P125" s="683" t="s">
        <v>878</v>
      </c>
      <c r="Q125" s="484"/>
      <c r="R125" s="479"/>
    </row>
    <row r="126" spans="1:29" ht="18" customHeight="1" x14ac:dyDescent="0.3">
      <c r="D126" s="679"/>
      <c r="E126" s="1004"/>
      <c r="F126" s="1003" t="s">
        <v>864</v>
      </c>
      <c r="G126" s="1003"/>
      <c r="H126" s="682">
        <f>DSUM(Datos!$C$691:$I$721,"emisiones",'8. Informe final. Resultados'!E119:J120)/1000</f>
        <v>0</v>
      </c>
      <c r="I126" s="683" t="s">
        <v>878</v>
      </c>
      <c r="J126" s="679"/>
      <c r="K126" s="679"/>
      <c r="L126" s="1004"/>
      <c r="M126" s="1003" t="s">
        <v>864</v>
      </c>
      <c r="N126" s="1003"/>
      <c r="O126" s="682">
        <f>DSUM(Datos!$C$691:$I$721,"emisiones",'8. Informe final. Resultados'!L119:P120)/1000</f>
        <v>0</v>
      </c>
      <c r="P126" s="683" t="s">
        <v>878</v>
      </c>
      <c r="Q126" s="484"/>
      <c r="R126" s="479"/>
    </row>
    <row r="127" spans="1:29" ht="18" customHeight="1" x14ac:dyDescent="0.3">
      <c r="D127" s="679"/>
      <c r="E127" s="1003" t="s">
        <v>869</v>
      </c>
      <c r="F127" s="1003"/>
      <c r="G127" s="1003"/>
      <c r="H127" s="682">
        <f>SUM(H122:H126)</f>
        <v>0</v>
      </c>
      <c r="I127" s="683" t="s">
        <v>878</v>
      </c>
      <c r="J127" s="679"/>
      <c r="K127" s="679"/>
      <c r="L127" s="1003" t="s">
        <v>869</v>
      </c>
      <c r="M127" s="1003"/>
      <c r="N127" s="1003"/>
      <c r="O127" s="682">
        <f>SUM(O122:O126)</f>
        <v>0</v>
      </c>
      <c r="P127" s="683" t="s">
        <v>878</v>
      </c>
      <c r="Q127" s="484"/>
      <c r="R127" s="479"/>
    </row>
    <row r="128" spans="1:29" ht="6" customHeight="1" x14ac:dyDescent="0.3">
      <c r="D128" s="679"/>
      <c r="E128" s="685"/>
      <c r="F128" s="686"/>
      <c r="G128" s="686"/>
      <c r="H128" s="682"/>
      <c r="I128" s="686"/>
      <c r="J128" s="679"/>
      <c r="K128" s="679"/>
      <c r="L128" s="685"/>
      <c r="M128" s="686"/>
      <c r="N128" s="686"/>
      <c r="O128" s="682"/>
      <c r="P128" s="686"/>
      <c r="Q128" s="484"/>
      <c r="R128" s="479"/>
    </row>
    <row r="129" spans="1:29" ht="18" customHeight="1" x14ac:dyDescent="0.3">
      <c r="D129" s="679"/>
      <c r="E129" s="1004" t="s">
        <v>1026</v>
      </c>
      <c r="F129" s="1003" t="s">
        <v>858</v>
      </c>
      <c r="G129" s="1003"/>
      <c r="H129" s="687">
        <f>DSUM(Datos!$C$752:$H$774,"emisiones",'8. Informe final. Resultados'!E119:J120)/1000</f>
        <v>0</v>
      </c>
      <c r="I129" s="688" t="str">
        <f>IF($G$13&lt;2021,"t CO₂","t CO₂e")</f>
        <v>t CO₂e</v>
      </c>
      <c r="J129" s="679"/>
      <c r="K129" s="679"/>
      <c r="L129" s="1004" t="s">
        <v>1026</v>
      </c>
      <c r="M129" s="1003" t="s">
        <v>858</v>
      </c>
      <c r="N129" s="1003"/>
      <c r="O129" s="687">
        <f>DSUM(Datos!$C$752:$H$774,"emisiones",'8. Informe final. Resultados'!L119:P120)/1000</f>
        <v>0</v>
      </c>
      <c r="P129" s="688" t="str">
        <f>IF($G$13&lt;2021,"t CO₂","t CO₂e")</f>
        <v>t CO₂e</v>
      </c>
      <c r="Q129" s="484"/>
      <c r="R129" s="479"/>
    </row>
    <row r="130" spans="1:29" ht="18" customHeight="1" x14ac:dyDescent="0.3">
      <c r="D130" s="679"/>
      <c r="E130" s="1004"/>
      <c r="F130" s="1003" t="s">
        <v>859</v>
      </c>
      <c r="G130" s="1003"/>
      <c r="H130" s="687">
        <f>DSUM(Datos!$C$1018:$H$1028,"emisiones",'8. Informe final. Resultados'!E119:J120)/1000</f>
        <v>0</v>
      </c>
      <c r="I130" s="688" t="str">
        <f>IF($G$13&lt;2021,"t CO₂","t CO₂e")</f>
        <v>t CO₂e</v>
      </c>
      <c r="J130" s="679"/>
      <c r="K130" s="679"/>
      <c r="L130" s="1004"/>
      <c r="M130" s="1003" t="s">
        <v>859</v>
      </c>
      <c r="N130" s="1003"/>
      <c r="O130" s="687">
        <f>DSUM(Datos!$C$1018:$H$1028,"emisiones",'8. Informe final. Resultados'!L119:P120)/1000</f>
        <v>0</v>
      </c>
      <c r="P130" s="688" t="str">
        <f>IF($G$13&lt;2021,"t CO₂","t CO₂e")</f>
        <v>t CO₂e</v>
      </c>
      <c r="Q130" s="484"/>
      <c r="R130" s="479"/>
    </row>
    <row r="131" spans="1:29" ht="18" customHeight="1" x14ac:dyDescent="0.3">
      <c r="D131" s="679"/>
      <c r="E131" s="1004"/>
      <c r="F131" s="1003" t="s">
        <v>1002</v>
      </c>
      <c r="G131" s="1003"/>
      <c r="H131" s="687">
        <f>DSUM(Datos!$C$1042:$G$1052,"emisiones",'8. Informe final. Resultados'!E119:J120)/1000</f>
        <v>0</v>
      </c>
      <c r="I131" s="688" t="s">
        <v>878</v>
      </c>
      <c r="J131" s="679"/>
      <c r="K131" s="679"/>
      <c r="L131" s="1004"/>
      <c r="M131" s="1003" t="s">
        <v>1002</v>
      </c>
      <c r="N131" s="1003"/>
      <c r="O131" s="687">
        <f>DSUM(Datos!$C$1042:$G$1052,"emisiones",'8. Informe final. Resultados'!L119:P120)/1000</f>
        <v>0</v>
      </c>
      <c r="P131" s="688" t="s">
        <v>878</v>
      </c>
      <c r="Q131" s="484"/>
      <c r="R131" s="479"/>
    </row>
    <row r="132" spans="1:29" ht="18" customHeight="1" x14ac:dyDescent="0.3">
      <c r="D132" s="679"/>
      <c r="E132" s="1003" t="s">
        <v>1003</v>
      </c>
      <c r="F132" s="1003"/>
      <c r="G132" s="1003"/>
      <c r="H132" s="689">
        <f>SUM(H129:H131)</f>
        <v>0</v>
      </c>
      <c r="I132" s="688" t="str">
        <f t="shared" ref="I132" si="8">IF($G$13&lt;2021,"t CO₂","t CO₂e")</f>
        <v>t CO₂e</v>
      </c>
      <c r="J132" s="679"/>
      <c r="K132" s="679"/>
      <c r="L132" s="1003" t="s">
        <v>1003</v>
      </c>
      <c r="M132" s="1003"/>
      <c r="N132" s="1003"/>
      <c r="O132" s="689">
        <f>SUM(O129:O131)</f>
        <v>0</v>
      </c>
      <c r="P132" s="688" t="str">
        <f t="shared" ref="P132" si="9">IF($G$13&lt;2021,"t CO₂","t CO₂e")</f>
        <v>t CO₂e</v>
      </c>
      <c r="Q132" s="484"/>
      <c r="R132" s="479"/>
    </row>
    <row r="133" spans="1:29" ht="5.25" customHeight="1" x14ac:dyDescent="0.3">
      <c r="D133" s="679"/>
      <c r="E133" s="685"/>
      <c r="F133" s="685"/>
      <c r="G133" s="685"/>
      <c r="H133" s="684"/>
      <c r="I133" s="685"/>
      <c r="J133" s="679"/>
      <c r="K133" s="679"/>
      <c r="L133" s="685"/>
      <c r="M133" s="685"/>
      <c r="N133" s="685"/>
      <c r="O133" s="684"/>
      <c r="P133" s="685"/>
      <c r="Q133" s="484"/>
      <c r="R133" s="479"/>
    </row>
    <row r="134" spans="1:29" ht="18" customHeight="1" x14ac:dyDescent="0.3">
      <c r="D134" s="679"/>
      <c r="E134" s="685" t="s">
        <v>511</v>
      </c>
      <c r="F134" s="1003"/>
      <c r="G134" s="1003"/>
      <c r="H134" s="684">
        <f>IF(ISNUMBER(SUM(H127+H132)),SUM(SUM(H132+H127)),"")</f>
        <v>0</v>
      </c>
      <c r="I134" s="690" t="s">
        <v>878</v>
      </c>
      <c r="J134" s="679"/>
      <c r="K134" s="679"/>
      <c r="L134" s="685" t="s">
        <v>511</v>
      </c>
      <c r="M134" s="1003"/>
      <c r="N134" s="1003"/>
      <c r="O134" s="684">
        <f>IF(ISNUMBER(SUM(O127+O132)),SUM(SUM(O132+O127)),"")</f>
        <v>0</v>
      </c>
      <c r="P134" s="691" t="s">
        <v>878</v>
      </c>
      <c r="Q134" s="484"/>
      <c r="R134" s="479"/>
    </row>
    <row r="135" spans="1:29" s="479" customFormat="1" ht="18" customHeight="1" x14ac:dyDescent="0.3">
      <c r="A135" s="419"/>
      <c r="B135" s="540"/>
      <c r="C135" s="478"/>
      <c r="D135" s="680"/>
      <c r="E135" s="679" t="s">
        <v>164</v>
      </c>
      <c r="F135" s="679"/>
      <c r="G135" s="680"/>
      <c r="H135" s="680"/>
      <c r="I135" s="680"/>
      <c r="J135" s="679"/>
      <c r="K135" s="679"/>
      <c r="L135" s="679" t="s">
        <v>164</v>
      </c>
      <c r="M135" s="679"/>
      <c r="N135" s="680"/>
      <c r="O135" s="680"/>
      <c r="P135" s="680"/>
      <c r="Q135" s="484"/>
      <c r="S135" s="408"/>
      <c r="T135" s="408"/>
      <c r="U135" s="408"/>
      <c r="V135" s="408"/>
      <c r="W135" s="408"/>
      <c r="X135" s="408"/>
      <c r="Y135" s="408"/>
      <c r="Z135" s="408"/>
      <c r="AA135" s="408"/>
      <c r="AB135" s="408"/>
      <c r="AC135" s="408"/>
    </row>
    <row r="136" spans="1:29" s="479" customFormat="1" ht="18" customHeight="1" x14ac:dyDescent="0.3">
      <c r="A136" s="419"/>
      <c r="B136" s="540"/>
      <c r="C136" s="478"/>
      <c r="D136" s="680"/>
      <c r="E136" s="1005" t="e">
        <f>Datos!$E$1133</f>
        <v>#N/A</v>
      </c>
      <c r="F136" s="1005"/>
      <c r="G136" s="1005"/>
      <c r="H136" s="1005"/>
      <c r="I136" s="1005"/>
      <c r="J136" s="1005"/>
      <c r="K136" s="681"/>
      <c r="L136" s="1005" t="e">
        <f>Datos!$E$1134</f>
        <v>#N/A</v>
      </c>
      <c r="M136" s="1005"/>
      <c r="N136" s="1005"/>
      <c r="O136" s="1005"/>
      <c r="P136" s="1005"/>
      <c r="Q136" s="482"/>
      <c r="S136" s="408"/>
      <c r="T136" s="408"/>
      <c r="U136" s="408"/>
      <c r="V136" s="408"/>
      <c r="W136" s="408"/>
      <c r="X136" s="408"/>
      <c r="Y136" s="408"/>
      <c r="Z136" s="408"/>
      <c r="AA136" s="408"/>
      <c r="AB136" s="408"/>
      <c r="AC136" s="408"/>
    </row>
    <row r="137" spans="1:29" s="479" customFormat="1" ht="9.75" customHeight="1" x14ac:dyDescent="0.3">
      <c r="A137" s="419"/>
      <c r="B137" s="540"/>
      <c r="C137" s="478"/>
      <c r="D137" s="680"/>
      <c r="E137" s="679"/>
      <c r="F137" s="679"/>
      <c r="G137" s="680"/>
      <c r="H137" s="680"/>
      <c r="I137" s="680"/>
      <c r="J137" s="679"/>
      <c r="K137" s="679"/>
      <c r="L137" s="679"/>
      <c r="M137" s="679"/>
      <c r="N137" s="680"/>
      <c r="O137" s="680"/>
      <c r="P137" s="680"/>
      <c r="Q137" s="484"/>
      <c r="S137" s="408"/>
      <c r="T137" s="408"/>
      <c r="U137" s="408"/>
      <c r="V137" s="408"/>
      <c r="W137" s="408"/>
      <c r="X137" s="408"/>
      <c r="Y137" s="408"/>
      <c r="Z137" s="408"/>
      <c r="AA137" s="408"/>
      <c r="AB137" s="408"/>
      <c r="AC137" s="408"/>
    </row>
    <row r="138" spans="1:29" ht="18" customHeight="1" x14ac:dyDescent="0.3">
      <c r="D138" s="679"/>
      <c r="E138" s="1004" t="s">
        <v>1025</v>
      </c>
      <c r="F138" s="1003" t="s">
        <v>880</v>
      </c>
      <c r="G138" s="1003"/>
      <c r="H138" s="682">
        <f>DSUM(Datos!$C$131:$O$153,"emisiones",'8. Informe final. Resultados'!E135:J136)/1000</f>
        <v>0</v>
      </c>
      <c r="I138" s="683" t="s">
        <v>878</v>
      </c>
      <c r="J138" s="679"/>
      <c r="K138" s="679"/>
      <c r="L138" s="1004" t="s">
        <v>1025</v>
      </c>
      <c r="M138" s="1003" t="s">
        <v>880</v>
      </c>
      <c r="N138" s="1003"/>
      <c r="O138" s="682">
        <f>DSUM(Datos!$C$131:$O$153,"emisiones",'8. Informe final. Resultados'!L135:P136)/1000</f>
        <v>0</v>
      </c>
      <c r="P138" s="683" t="s">
        <v>878</v>
      </c>
      <c r="Q138" s="484"/>
      <c r="R138" s="479"/>
    </row>
    <row r="139" spans="1:29" ht="18" customHeight="1" x14ac:dyDescent="0.3">
      <c r="D139" s="679"/>
      <c r="E139" s="1004"/>
      <c r="F139" s="1003" t="s">
        <v>691</v>
      </c>
      <c r="G139" s="1003"/>
      <c r="H139" s="682">
        <f>DSUM(Datos!$C$385:$P$425,"emisiones",'8. Informe final. Resultados'!E135:J136)/1000</f>
        <v>0</v>
      </c>
      <c r="I139" s="683" t="s">
        <v>878</v>
      </c>
      <c r="J139" s="679"/>
      <c r="K139" s="679"/>
      <c r="L139" s="1004"/>
      <c r="M139" s="1003" t="s">
        <v>691</v>
      </c>
      <c r="N139" s="1003"/>
      <c r="O139" s="682">
        <f>DSUM(Datos!$C$385:$P$425,"emisiones",'8. Informe final. Resultados'!L135:P136)/1000</f>
        <v>0</v>
      </c>
      <c r="P139" s="683" t="s">
        <v>878</v>
      </c>
      <c r="Q139" s="484"/>
      <c r="R139" s="479"/>
    </row>
    <row r="140" spans="1:29" ht="18" customHeight="1" x14ac:dyDescent="0.3">
      <c r="D140" s="679"/>
      <c r="E140" s="1004"/>
      <c r="F140" s="1003" t="s">
        <v>853</v>
      </c>
      <c r="G140" s="1003"/>
      <c r="H140" s="682">
        <f>DSUM(Datos!$C$461:$P$466,"emisiones",'8. Informe final. Resultados'!E135:J136)/1000</f>
        <v>0</v>
      </c>
      <c r="I140" s="683" t="s">
        <v>878</v>
      </c>
      <c r="J140" s="679"/>
      <c r="K140" s="679"/>
      <c r="L140" s="1004"/>
      <c r="M140" s="1003" t="s">
        <v>853</v>
      </c>
      <c r="N140" s="1003"/>
      <c r="O140" s="682">
        <f>DSUM(Datos!$C$461:$P$466,"emisiones",'8. Informe final. Resultados'!L135:P136)/1000</f>
        <v>0</v>
      </c>
      <c r="P140" s="683" t="s">
        <v>878</v>
      </c>
      <c r="Q140" s="484"/>
      <c r="R140" s="479"/>
    </row>
    <row r="141" spans="1:29" ht="18" customHeight="1" x14ac:dyDescent="0.3">
      <c r="D141" s="679"/>
      <c r="E141" s="1004"/>
      <c r="F141" s="1003" t="s">
        <v>699</v>
      </c>
      <c r="G141" s="1003"/>
      <c r="H141" s="682">
        <f>DSUM(Datos!$C$552:$P$563,"emisiones",'8. Informe final. Resultados'!E135:J136)/1000</f>
        <v>0</v>
      </c>
      <c r="I141" s="683" t="s">
        <v>878</v>
      </c>
      <c r="J141" s="679"/>
      <c r="K141" s="679"/>
      <c r="L141" s="1004"/>
      <c r="M141" s="1003" t="s">
        <v>699</v>
      </c>
      <c r="N141" s="1003"/>
      <c r="O141" s="682">
        <f>DSUM(Datos!$C$552:$P$563,"emisiones",'8. Informe final. Resultados'!L135:P136)/1000</f>
        <v>0</v>
      </c>
      <c r="P141" s="683" t="s">
        <v>878</v>
      </c>
      <c r="Q141" s="484"/>
      <c r="R141" s="479"/>
    </row>
    <row r="142" spans="1:29" ht="18" customHeight="1" x14ac:dyDescent="0.3">
      <c r="D142" s="679"/>
      <c r="E142" s="1004"/>
      <c r="F142" s="1003" t="s">
        <v>864</v>
      </c>
      <c r="G142" s="1003"/>
      <c r="H142" s="682">
        <f>DSUM(Datos!$C$691:$I$721,"emisiones",'8. Informe final. Resultados'!E135:J136)/1000</f>
        <v>0</v>
      </c>
      <c r="I142" s="683" t="s">
        <v>878</v>
      </c>
      <c r="J142" s="679"/>
      <c r="K142" s="679"/>
      <c r="L142" s="1004"/>
      <c r="M142" s="1003" t="s">
        <v>864</v>
      </c>
      <c r="N142" s="1003"/>
      <c r="O142" s="682">
        <f>DSUM(Datos!$C$691:$I$721,"emisiones",'8. Informe final. Resultados'!L135:P136)/1000</f>
        <v>0</v>
      </c>
      <c r="P142" s="683" t="s">
        <v>878</v>
      </c>
      <c r="Q142" s="484"/>
      <c r="R142" s="479"/>
    </row>
    <row r="143" spans="1:29" ht="18" customHeight="1" x14ac:dyDescent="0.3">
      <c r="D143" s="679"/>
      <c r="E143" s="1003" t="s">
        <v>869</v>
      </c>
      <c r="F143" s="1003"/>
      <c r="G143" s="1003"/>
      <c r="H143" s="682">
        <f>SUM(H138:H142)</f>
        <v>0</v>
      </c>
      <c r="I143" s="683" t="s">
        <v>878</v>
      </c>
      <c r="J143" s="679"/>
      <c r="K143" s="679"/>
      <c r="L143" s="1003" t="s">
        <v>869</v>
      </c>
      <c r="M143" s="1003"/>
      <c r="N143" s="1003"/>
      <c r="O143" s="682">
        <f>SUM(O138:O142)</f>
        <v>0</v>
      </c>
      <c r="P143" s="683" t="s">
        <v>878</v>
      </c>
      <c r="Q143" s="484"/>
      <c r="R143" s="479"/>
    </row>
    <row r="144" spans="1:29" ht="6" customHeight="1" x14ac:dyDescent="0.3">
      <c r="D144" s="679"/>
      <c r="E144" s="685"/>
      <c r="F144" s="686"/>
      <c r="G144" s="686"/>
      <c r="H144" s="682"/>
      <c r="I144" s="686"/>
      <c r="J144" s="679"/>
      <c r="K144" s="679"/>
      <c r="L144" s="685"/>
      <c r="M144" s="686"/>
      <c r="N144" s="686"/>
      <c r="O144" s="682"/>
      <c r="P144" s="686"/>
      <c r="Q144" s="484"/>
      <c r="R144" s="479"/>
    </row>
    <row r="145" spans="1:29" ht="18" customHeight="1" x14ac:dyDescent="0.3">
      <c r="D145" s="679"/>
      <c r="E145" s="1004" t="s">
        <v>1026</v>
      </c>
      <c r="F145" s="1003" t="s">
        <v>858</v>
      </c>
      <c r="G145" s="1003"/>
      <c r="H145" s="687">
        <f>DSUM(Datos!$C$752:$H$774,"emisiones",'8. Informe final. Resultados'!E135:J136)/1000</f>
        <v>0</v>
      </c>
      <c r="I145" s="688" t="str">
        <f>IF($G$13&lt;2021,"t CO₂","t CO₂e")</f>
        <v>t CO₂e</v>
      </c>
      <c r="J145" s="679"/>
      <c r="K145" s="679"/>
      <c r="L145" s="1004" t="s">
        <v>1026</v>
      </c>
      <c r="M145" s="1003" t="s">
        <v>858</v>
      </c>
      <c r="N145" s="1003"/>
      <c r="O145" s="687">
        <f>DSUM(Datos!$C$752:$H$774,"emisiones",'8. Informe final. Resultados'!L135:P136)/1000</f>
        <v>0</v>
      </c>
      <c r="P145" s="688" t="str">
        <f>IF($G$13&lt;2021,"t CO₂","t CO₂e")</f>
        <v>t CO₂e</v>
      </c>
      <c r="Q145" s="484"/>
      <c r="R145" s="479"/>
    </row>
    <row r="146" spans="1:29" ht="18" customHeight="1" x14ac:dyDescent="0.3">
      <c r="D146" s="679"/>
      <c r="E146" s="1004"/>
      <c r="F146" s="1003" t="s">
        <v>859</v>
      </c>
      <c r="G146" s="1003"/>
      <c r="H146" s="687">
        <f>DSUM(Datos!$C$1018:$H$1028,"emisiones",'8. Informe final. Resultados'!E135:J136)/1000</f>
        <v>0</v>
      </c>
      <c r="I146" s="688" t="str">
        <f>IF($G$13&lt;2021,"t CO₂","t CO₂e")</f>
        <v>t CO₂e</v>
      </c>
      <c r="J146" s="679"/>
      <c r="K146" s="679"/>
      <c r="L146" s="1004"/>
      <c r="M146" s="1003" t="s">
        <v>859</v>
      </c>
      <c r="N146" s="1003"/>
      <c r="O146" s="687">
        <f>DSUM(Datos!$C$1018:$H$1028,"emisiones",'8. Informe final. Resultados'!L135:P136)/1000</f>
        <v>0</v>
      </c>
      <c r="P146" s="688" t="str">
        <f>IF($G$13&lt;2021,"t CO₂","t CO₂e")</f>
        <v>t CO₂e</v>
      </c>
      <c r="Q146" s="484"/>
      <c r="R146" s="479"/>
    </row>
    <row r="147" spans="1:29" ht="18" customHeight="1" x14ac:dyDescent="0.3">
      <c r="D147" s="679"/>
      <c r="E147" s="1004"/>
      <c r="F147" s="1003" t="s">
        <v>1002</v>
      </c>
      <c r="G147" s="1003"/>
      <c r="H147" s="687">
        <f>DSUM(Datos!$C$1042:$G$1052,"emisiones",'8. Informe final. Resultados'!E135:J136)/1000</f>
        <v>0</v>
      </c>
      <c r="I147" s="688" t="s">
        <v>878</v>
      </c>
      <c r="J147" s="679"/>
      <c r="K147" s="679"/>
      <c r="L147" s="1004"/>
      <c r="M147" s="1003" t="s">
        <v>1002</v>
      </c>
      <c r="N147" s="1003"/>
      <c r="O147" s="687">
        <f>DSUM(Datos!$C$1042:$G$1052,"emisiones",'8. Informe final. Resultados'!L135:P136)/1000</f>
        <v>0</v>
      </c>
      <c r="P147" s="688" t="s">
        <v>878</v>
      </c>
      <c r="Q147" s="484"/>
      <c r="R147" s="479"/>
    </row>
    <row r="148" spans="1:29" ht="18" customHeight="1" x14ac:dyDescent="0.3">
      <c r="D148" s="679"/>
      <c r="E148" s="1003" t="s">
        <v>1003</v>
      </c>
      <c r="F148" s="1003"/>
      <c r="G148" s="1003"/>
      <c r="H148" s="689">
        <f>SUM(H145:H147)</f>
        <v>0</v>
      </c>
      <c r="I148" s="688" t="str">
        <f t="shared" ref="I148" si="10">IF($G$13&lt;2021,"t CO₂","t CO₂e")</f>
        <v>t CO₂e</v>
      </c>
      <c r="J148" s="679"/>
      <c r="K148" s="679"/>
      <c r="L148" s="1003" t="s">
        <v>1003</v>
      </c>
      <c r="M148" s="1003"/>
      <c r="N148" s="1003"/>
      <c r="O148" s="689">
        <f>SUM(O145:O147)</f>
        <v>0</v>
      </c>
      <c r="P148" s="688" t="str">
        <f t="shared" ref="P148" si="11">IF($G$13&lt;2021,"t CO₂","t CO₂e")</f>
        <v>t CO₂e</v>
      </c>
      <c r="Q148" s="484"/>
      <c r="R148" s="479"/>
    </row>
    <row r="149" spans="1:29" ht="5.25" customHeight="1" x14ac:dyDescent="0.3">
      <c r="D149" s="679"/>
      <c r="E149" s="685"/>
      <c r="F149" s="685"/>
      <c r="G149" s="685"/>
      <c r="H149" s="684"/>
      <c r="I149" s="685"/>
      <c r="J149" s="679"/>
      <c r="K149" s="679"/>
      <c r="L149" s="685"/>
      <c r="M149" s="685"/>
      <c r="N149" s="685"/>
      <c r="O149" s="684"/>
      <c r="P149" s="685"/>
      <c r="Q149" s="484"/>
      <c r="R149" s="479"/>
    </row>
    <row r="150" spans="1:29" ht="18" customHeight="1" x14ac:dyDescent="0.3">
      <c r="D150" s="679"/>
      <c r="E150" s="685" t="s">
        <v>511</v>
      </c>
      <c r="F150" s="1003"/>
      <c r="G150" s="1003"/>
      <c r="H150" s="684">
        <f>IF(ISNUMBER(SUM(H143+H148)),SUM(SUM(H148+H143)),"")</f>
        <v>0</v>
      </c>
      <c r="I150" s="690" t="s">
        <v>878</v>
      </c>
      <c r="J150" s="679"/>
      <c r="K150" s="679"/>
      <c r="L150" s="685" t="s">
        <v>511</v>
      </c>
      <c r="M150" s="1003"/>
      <c r="N150" s="1003"/>
      <c r="O150" s="684">
        <f>IF(ISNUMBER(SUM(O143+O148)),SUM(SUM(O148+O143)),"")</f>
        <v>0</v>
      </c>
      <c r="P150" s="691" t="s">
        <v>878</v>
      </c>
      <c r="Q150" s="484"/>
      <c r="R150" s="479"/>
    </row>
    <row r="151" spans="1:29" s="479" customFormat="1" ht="18" customHeight="1" x14ac:dyDescent="0.3">
      <c r="A151" s="419"/>
      <c r="B151" s="540"/>
      <c r="C151" s="478"/>
      <c r="D151" s="680"/>
      <c r="E151" s="679" t="s">
        <v>164</v>
      </c>
      <c r="F151" s="679"/>
      <c r="G151" s="680"/>
      <c r="H151" s="680"/>
      <c r="I151" s="680"/>
      <c r="J151" s="679"/>
      <c r="K151" s="679"/>
      <c r="L151" s="679" t="s">
        <v>164</v>
      </c>
      <c r="M151" s="679"/>
      <c r="N151" s="680"/>
      <c r="O151" s="680"/>
      <c r="P151" s="680"/>
      <c r="Q151" s="484"/>
      <c r="S151" s="408"/>
      <c r="T151" s="408"/>
      <c r="U151" s="408"/>
      <c r="V151" s="408"/>
      <c r="W151" s="408"/>
      <c r="X151" s="408"/>
      <c r="Y151" s="408"/>
      <c r="Z151" s="408"/>
      <c r="AA151" s="408"/>
      <c r="AB151" s="408"/>
      <c r="AC151" s="408"/>
    </row>
    <row r="152" spans="1:29" s="479" customFormat="1" ht="18" customHeight="1" x14ac:dyDescent="0.3">
      <c r="A152" s="419"/>
      <c r="B152" s="540"/>
      <c r="C152" s="478"/>
      <c r="D152" s="680"/>
      <c r="E152" s="1005" t="e">
        <f>Datos!$E$1135</f>
        <v>#N/A</v>
      </c>
      <c r="F152" s="1005"/>
      <c r="G152" s="1005"/>
      <c r="H152" s="1005"/>
      <c r="I152" s="1005"/>
      <c r="J152" s="1005"/>
      <c r="K152" s="681"/>
      <c r="L152" s="1005" t="e">
        <f>Datos!$E$1136</f>
        <v>#N/A</v>
      </c>
      <c r="M152" s="1005"/>
      <c r="N152" s="1005"/>
      <c r="O152" s="1005"/>
      <c r="P152" s="1005"/>
      <c r="Q152" s="482"/>
      <c r="S152" s="408"/>
      <c r="T152" s="408"/>
      <c r="U152" s="408"/>
      <c r="V152" s="408"/>
      <c r="W152" s="408"/>
      <c r="X152" s="408"/>
      <c r="Y152" s="408"/>
      <c r="Z152" s="408"/>
      <c r="AA152" s="408"/>
      <c r="AB152" s="408"/>
      <c r="AC152" s="408"/>
    </row>
    <row r="153" spans="1:29" s="479" customFormat="1" ht="9.75" customHeight="1" x14ac:dyDescent="0.3">
      <c r="A153" s="419"/>
      <c r="B153" s="540"/>
      <c r="C153" s="478"/>
      <c r="D153" s="680"/>
      <c r="E153" s="679"/>
      <c r="F153" s="679"/>
      <c r="G153" s="680"/>
      <c r="H153" s="680"/>
      <c r="I153" s="680"/>
      <c r="J153" s="679"/>
      <c r="K153" s="679"/>
      <c r="L153" s="679"/>
      <c r="M153" s="679"/>
      <c r="N153" s="680"/>
      <c r="O153" s="680"/>
      <c r="P153" s="680"/>
      <c r="Q153" s="484"/>
      <c r="S153" s="408"/>
      <c r="T153" s="408"/>
      <c r="U153" s="408"/>
      <c r="V153" s="408"/>
      <c r="W153" s="408"/>
      <c r="X153" s="408"/>
      <c r="Y153" s="408"/>
      <c r="Z153" s="408"/>
      <c r="AA153" s="408"/>
      <c r="AB153" s="408"/>
      <c r="AC153" s="408"/>
    </row>
    <row r="154" spans="1:29" ht="18" customHeight="1" x14ac:dyDescent="0.3">
      <c r="D154" s="679"/>
      <c r="E154" s="1004" t="s">
        <v>1025</v>
      </c>
      <c r="F154" s="1003" t="s">
        <v>880</v>
      </c>
      <c r="G154" s="1003"/>
      <c r="H154" s="682">
        <f>DSUM(Datos!$C$131:$O$153,"emisiones",'8. Informe final. Resultados'!E151:J152)/1000</f>
        <v>0</v>
      </c>
      <c r="I154" s="683" t="s">
        <v>878</v>
      </c>
      <c r="J154" s="679"/>
      <c r="K154" s="679"/>
      <c r="L154" s="1004" t="s">
        <v>1025</v>
      </c>
      <c r="M154" s="1003" t="s">
        <v>880</v>
      </c>
      <c r="N154" s="1003"/>
      <c r="O154" s="682">
        <f>DSUM(Datos!$C$131:$O$153,"emisiones",'8. Informe final. Resultados'!L151:P152)/1000</f>
        <v>0</v>
      </c>
      <c r="P154" s="683" t="s">
        <v>878</v>
      </c>
      <c r="Q154" s="484"/>
      <c r="R154" s="479"/>
    </row>
    <row r="155" spans="1:29" ht="18" customHeight="1" x14ac:dyDescent="0.3">
      <c r="D155" s="679"/>
      <c r="E155" s="1004"/>
      <c r="F155" s="1003" t="s">
        <v>691</v>
      </c>
      <c r="G155" s="1003"/>
      <c r="H155" s="682">
        <f>DSUM(Datos!$C$385:$P$425,"emisiones",'8. Informe final. Resultados'!E151:J152)/1000</f>
        <v>0</v>
      </c>
      <c r="I155" s="683" t="s">
        <v>878</v>
      </c>
      <c r="J155" s="679"/>
      <c r="K155" s="679"/>
      <c r="L155" s="1004"/>
      <c r="M155" s="1003" t="s">
        <v>691</v>
      </c>
      <c r="N155" s="1003"/>
      <c r="O155" s="682">
        <f>DSUM(Datos!$C$385:$P$425,"emisiones",'8. Informe final. Resultados'!L151:P152)/1000</f>
        <v>0</v>
      </c>
      <c r="P155" s="683" t="s">
        <v>878</v>
      </c>
      <c r="Q155" s="484"/>
      <c r="R155" s="479"/>
    </row>
    <row r="156" spans="1:29" ht="18" customHeight="1" x14ac:dyDescent="0.3">
      <c r="D156" s="679"/>
      <c r="E156" s="1004"/>
      <c r="F156" s="1003" t="s">
        <v>853</v>
      </c>
      <c r="G156" s="1003"/>
      <c r="H156" s="682">
        <f>DSUM(Datos!$C$461:$P$466,"emisiones",'8. Informe final. Resultados'!E151:J152)/1000</f>
        <v>0</v>
      </c>
      <c r="I156" s="683" t="s">
        <v>878</v>
      </c>
      <c r="J156" s="679"/>
      <c r="K156" s="679"/>
      <c r="L156" s="1004"/>
      <c r="M156" s="1003" t="s">
        <v>853</v>
      </c>
      <c r="N156" s="1003"/>
      <c r="O156" s="682">
        <f>DSUM(Datos!$C$461:$P$466,"emisiones",'8. Informe final. Resultados'!L151:P152)/1000</f>
        <v>0</v>
      </c>
      <c r="P156" s="683" t="s">
        <v>878</v>
      </c>
      <c r="Q156" s="484"/>
      <c r="R156" s="479"/>
    </row>
    <row r="157" spans="1:29" ht="18" customHeight="1" x14ac:dyDescent="0.3">
      <c r="D157" s="679"/>
      <c r="E157" s="1004"/>
      <c r="F157" s="1003" t="s">
        <v>699</v>
      </c>
      <c r="G157" s="1003"/>
      <c r="H157" s="682">
        <f>DSUM(Datos!$C$552:$P$563,"emisiones",'8. Informe final. Resultados'!E151:J152)/1000</f>
        <v>0</v>
      </c>
      <c r="I157" s="683" t="s">
        <v>878</v>
      </c>
      <c r="J157" s="679"/>
      <c r="K157" s="679"/>
      <c r="L157" s="1004"/>
      <c r="M157" s="1003" t="s">
        <v>699</v>
      </c>
      <c r="N157" s="1003"/>
      <c r="O157" s="682">
        <f>DSUM(Datos!$C$552:$P$563,"emisiones",'8. Informe final. Resultados'!L151:P152)/1000</f>
        <v>0</v>
      </c>
      <c r="P157" s="683" t="s">
        <v>878</v>
      </c>
      <c r="Q157" s="484"/>
      <c r="R157" s="479"/>
    </row>
    <row r="158" spans="1:29" ht="18" customHeight="1" x14ac:dyDescent="0.3">
      <c r="D158" s="679"/>
      <c r="E158" s="1004"/>
      <c r="F158" s="1003" t="s">
        <v>864</v>
      </c>
      <c r="G158" s="1003"/>
      <c r="H158" s="682">
        <f>DSUM(Datos!$C$691:$I$721,"emisiones",'8. Informe final. Resultados'!E151:J152)/1000</f>
        <v>0</v>
      </c>
      <c r="I158" s="683" t="s">
        <v>878</v>
      </c>
      <c r="J158" s="679"/>
      <c r="K158" s="679"/>
      <c r="L158" s="1004"/>
      <c r="M158" s="1003" t="s">
        <v>864</v>
      </c>
      <c r="N158" s="1003"/>
      <c r="O158" s="682">
        <f>DSUM(Datos!$C$691:$I$721,"emisiones",'8. Informe final. Resultados'!L151:P152)/1000</f>
        <v>0</v>
      </c>
      <c r="P158" s="683" t="s">
        <v>878</v>
      </c>
      <c r="Q158" s="484"/>
      <c r="R158" s="479"/>
    </row>
    <row r="159" spans="1:29" ht="18" customHeight="1" x14ac:dyDescent="0.3">
      <c r="D159" s="679"/>
      <c r="E159" s="1003" t="s">
        <v>869</v>
      </c>
      <c r="F159" s="1003"/>
      <c r="G159" s="1003"/>
      <c r="H159" s="682">
        <f>SUM(H154:H158)</f>
        <v>0</v>
      </c>
      <c r="I159" s="683" t="s">
        <v>878</v>
      </c>
      <c r="J159" s="679"/>
      <c r="K159" s="679"/>
      <c r="L159" s="1003" t="s">
        <v>869</v>
      </c>
      <c r="M159" s="1003"/>
      <c r="N159" s="1003"/>
      <c r="O159" s="682">
        <f>SUM(O154:O158)</f>
        <v>0</v>
      </c>
      <c r="P159" s="683" t="s">
        <v>878</v>
      </c>
      <c r="Q159" s="484"/>
      <c r="R159" s="479"/>
    </row>
    <row r="160" spans="1:29" ht="6" customHeight="1" x14ac:dyDescent="0.3">
      <c r="D160" s="679"/>
      <c r="E160" s="685"/>
      <c r="F160" s="686"/>
      <c r="G160" s="686"/>
      <c r="H160" s="682"/>
      <c r="I160" s="686"/>
      <c r="J160" s="679"/>
      <c r="K160" s="679"/>
      <c r="L160" s="685"/>
      <c r="M160" s="686"/>
      <c r="N160" s="686"/>
      <c r="O160" s="682"/>
      <c r="P160" s="686"/>
      <c r="Q160" s="484"/>
      <c r="R160" s="479"/>
    </row>
    <row r="161" spans="1:29" ht="18" customHeight="1" x14ac:dyDescent="0.3">
      <c r="D161" s="679"/>
      <c r="E161" s="1004" t="s">
        <v>1026</v>
      </c>
      <c r="F161" s="1003" t="s">
        <v>858</v>
      </c>
      <c r="G161" s="1003"/>
      <c r="H161" s="687">
        <f>DSUM(Datos!$C$752:$H$774,"emisiones",'8. Informe final. Resultados'!E151:J152)/1000</f>
        <v>0</v>
      </c>
      <c r="I161" s="688" t="str">
        <f>IF($G$13&lt;2021,"t CO₂","t CO₂e")</f>
        <v>t CO₂e</v>
      </c>
      <c r="J161" s="679"/>
      <c r="K161" s="679"/>
      <c r="L161" s="1004" t="s">
        <v>1026</v>
      </c>
      <c r="M161" s="1003" t="s">
        <v>858</v>
      </c>
      <c r="N161" s="1003"/>
      <c r="O161" s="687">
        <f>DSUM(Datos!$C$752:$H$774,"emisiones",'8. Informe final. Resultados'!L151:P152)/1000</f>
        <v>0</v>
      </c>
      <c r="P161" s="688" t="str">
        <f>IF($G$13&lt;2021,"t CO₂","t CO₂e")</f>
        <v>t CO₂e</v>
      </c>
      <c r="Q161" s="484"/>
      <c r="R161" s="479"/>
    </row>
    <row r="162" spans="1:29" ht="18" customHeight="1" x14ac:dyDescent="0.3">
      <c r="D162" s="679"/>
      <c r="E162" s="1004"/>
      <c r="F162" s="1003" t="s">
        <v>859</v>
      </c>
      <c r="G162" s="1003"/>
      <c r="H162" s="687">
        <f>DSUM(Datos!$C$1018:$H$1028,"emisiones",'8. Informe final. Resultados'!E151:J152)/1000</f>
        <v>0</v>
      </c>
      <c r="I162" s="688" t="str">
        <f>IF($G$13&lt;2021,"t CO₂","t CO₂e")</f>
        <v>t CO₂e</v>
      </c>
      <c r="J162" s="679"/>
      <c r="K162" s="679"/>
      <c r="L162" s="1004"/>
      <c r="M162" s="1003" t="s">
        <v>859</v>
      </c>
      <c r="N162" s="1003"/>
      <c r="O162" s="687">
        <f>DSUM(Datos!$C$1018:$H$1028,"emisiones",'8. Informe final. Resultados'!L151:P152)/1000</f>
        <v>0</v>
      </c>
      <c r="P162" s="688" t="str">
        <f>IF($G$13&lt;2021,"t CO₂","t CO₂e")</f>
        <v>t CO₂e</v>
      </c>
      <c r="Q162" s="484"/>
      <c r="R162" s="479"/>
    </row>
    <row r="163" spans="1:29" ht="18" customHeight="1" x14ac:dyDescent="0.3">
      <c r="D163" s="679"/>
      <c r="E163" s="1004"/>
      <c r="F163" s="1003" t="s">
        <v>1002</v>
      </c>
      <c r="G163" s="1003"/>
      <c r="H163" s="687">
        <f>DSUM(Datos!$C$1042:$G$1052,"emisiones",'8. Informe final. Resultados'!E151:J152)/1000</f>
        <v>0</v>
      </c>
      <c r="I163" s="688" t="s">
        <v>878</v>
      </c>
      <c r="J163" s="679"/>
      <c r="K163" s="679"/>
      <c r="L163" s="1004"/>
      <c r="M163" s="1003" t="s">
        <v>1002</v>
      </c>
      <c r="N163" s="1003"/>
      <c r="O163" s="687">
        <f>DSUM(Datos!$C$1042:$G$1052,"emisiones",'8. Informe final. Resultados'!L151:P152)/1000</f>
        <v>0</v>
      </c>
      <c r="P163" s="688" t="s">
        <v>878</v>
      </c>
      <c r="Q163" s="484"/>
      <c r="R163" s="479"/>
    </row>
    <row r="164" spans="1:29" ht="18" customHeight="1" x14ac:dyDescent="0.3">
      <c r="D164" s="679"/>
      <c r="E164" s="1003" t="s">
        <v>1003</v>
      </c>
      <c r="F164" s="1003"/>
      <c r="G164" s="1003"/>
      <c r="H164" s="689">
        <f>SUM(H161:H163)</f>
        <v>0</v>
      </c>
      <c r="I164" s="688" t="str">
        <f t="shared" ref="I164" si="12">IF($G$13&lt;2021,"t CO₂","t CO₂e")</f>
        <v>t CO₂e</v>
      </c>
      <c r="J164" s="679"/>
      <c r="K164" s="679"/>
      <c r="L164" s="1003" t="s">
        <v>1003</v>
      </c>
      <c r="M164" s="1003"/>
      <c r="N164" s="1003"/>
      <c r="O164" s="689">
        <f>SUM(O161:O163)</f>
        <v>0</v>
      </c>
      <c r="P164" s="688" t="str">
        <f t="shared" ref="P164" si="13">IF($G$13&lt;2021,"t CO₂","t CO₂e")</f>
        <v>t CO₂e</v>
      </c>
      <c r="Q164" s="484"/>
      <c r="R164" s="479"/>
    </row>
    <row r="165" spans="1:29" ht="5.25" customHeight="1" x14ac:dyDescent="0.3">
      <c r="D165" s="679"/>
      <c r="E165" s="685"/>
      <c r="F165" s="685"/>
      <c r="G165" s="685"/>
      <c r="H165" s="684"/>
      <c r="I165" s="685"/>
      <c r="J165" s="679"/>
      <c r="K165" s="679"/>
      <c r="L165" s="685"/>
      <c r="M165" s="685"/>
      <c r="N165" s="685"/>
      <c r="O165" s="684"/>
      <c r="P165" s="685"/>
      <c r="Q165" s="484"/>
      <c r="R165" s="479"/>
    </row>
    <row r="166" spans="1:29" ht="18" customHeight="1" x14ac:dyDescent="0.3">
      <c r="D166" s="679"/>
      <c r="E166" s="685" t="s">
        <v>511</v>
      </c>
      <c r="F166" s="1003"/>
      <c r="G166" s="1003"/>
      <c r="H166" s="684">
        <f>IF(ISNUMBER(SUM(H159+H164)),SUM(SUM(H164+H159)),"")</f>
        <v>0</v>
      </c>
      <c r="I166" s="690" t="s">
        <v>878</v>
      </c>
      <c r="J166" s="679"/>
      <c r="K166" s="679"/>
      <c r="L166" s="685" t="s">
        <v>511</v>
      </c>
      <c r="M166" s="1003"/>
      <c r="N166" s="1003"/>
      <c r="O166" s="684">
        <f>IF(ISNUMBER(SUM(O159+O164)),SUM(SUM(O164+O159)),"")</f>
        <v>0</v>
      </c>
      <c r="P166" s="691" t="s">
        <v>878</v>
      </c>
      <c r="Q166" s="484"/>
      <c r="R166" s="479"/>
    </row>
    <row r="167" spans="1:29" s="479" customFormat="1" ht="18" customHeight="1" x14ac:dyDescent="0.3">
      <c r="A167" s="419"/>
      <c r="B167" s="540"/>
      <c r="C167" s="486"/>
      <c r="D167" s="680"/>
      <c r="E167" s="679" t="s">
        <v>164</v>
      </c>
      <c r="F167" s="679"/>
      <c r="G167" s="680"/>
      <c r="H167" s="680"/>
      <c r="I167" s="680"/>
      <c r="J167" s="679"/>
      <c r="K167" s="679"/>
      <c r="L167" s="679" t="s">
        <v>164</v>
      </c>
      <c r="M167" s="679"/>
      <c r="N167" s="680"/>
      <c r="O167" s="680"/>
      <c r="P167" s="680"/>
      <c r="Q167" s="484"/>
      <c r="S167" s="408"/>
      <c r="T167" s="408"/>
      <c r="U167" s="408"/>
      <c r="V167" s="408"/>
      <c r="W167" s="408"/>
      <c r="X167" s="408"/>
      <c r="Y167" s="408"/>
      <c r="Z167" s="408"/>
      <c r="AA167" s="408"/>
      <c r="AB167" s="408"/>
      <c r="AC167" s="408"/>
    </row>
    <row r="168" spans="1:29" s="479" customFormat="1" ht="18" customHeight="1" x14ac:dyDescent="0.3">
      <c r="A168" s="419"/>
      <c r="B168" s="540"/>
      <c r="C168" s="486"/>
      <c r="D168" s="680"/>
      <c r="E168" s="1005" t="e">
        <f>Datos!$E$1137</f>
        <v>#N/A</v>
      </c>
      <c r="F168" s="1005"/>
      <c r="G168" s="1005"/>
      <c r="H168" s="1005"/>
      <c r="I168" s="1005"/>
      <c r="J168" s="1005"/>
      <c r="K168" s="681"/>
      <c r="L168" s="1005" t="e">
        <f>Datos!$E$1138</f>
        <v>#N/A</v>
      </c>
      <c r="M168" s="1005"/>
      <c r="N168" s="1005"/>
      <c r="O168" s="1005"/>
      <c r="P168" s="1005"/>
      <c r="Q168" s="482"/>
      <c r="S168" s="408"/>
      <c r="T168" s="408"/>
      <c r="U168" s="408"/>
      <c r="V168" s="408"/>
      <c r="W168" s="408"/>
      <c r="X168" s="408"/>
      <c r="Y168" s="408"/>
      <c r="Z168" s="408"/>
      <c r="AA168" s="408"/>
      <c r="AB168" s="408"/>
      <c r="AC168" s="408"/>
    </row>
    <row r="169" spans="1:29" s="479" customFormat="1" ht="9.75" customHeight="1" x14ac:dyDescent="0.3">
      <c r="A169" s="419"/>
      <c r="B169" s="540"/>
      <c r="C169" s="486"/>
      <c r="D169" s="680"/>
      <c r="E169" s="679"/>
      <c r="F169" s="679"/>
      <c r="G169" s="680"/>
      <c r="H169" s="680"/>
      <c r="I169" s="680"/>
      <c r="J169" s="679"/>
      <c r="K169" s="679"/>
      <c r="L169" s="679"/>
      <c r="M169" s="679"/>
      <c r="N169" s="680"/>
      <c r="O169" s="680"/>
      <c r="P169" s="680"/>
      <c r="Q169" s="484"/>
      <c r="S169" s="408"/>
      <c r="T169" s="408"/>
      <c r="U169" s="408"/>
      <c r="V169" s="408"/>
      <c r="W169" s="408"/>
      <c r="X169" s="408"/>
      <c r="Y169" s="408"/>
      <c r="Z169" s="408"/>
      <c r="AA169" s="408"/>
      <c r="AB169" s="408"/>
      <c r="AC169" s="408"/>
    </row>
    <row r="170" spans="1:29" ht="18" customHeight="1" x14ac:dyDescent="0.3">
      <c r="D170" s="679"/>
      <c r="E170" s="1004" t="s">
        <v>1025</v>
      </c>
      <c r="F170" s="1003" t="s">
        <v>880</v>
      </c>
      <c r="G170" s="1003"/>
      <c r="H170" s="682">
        <f>DSUM(Datos!$C$131:$O$153,"emisiones",'8. Informe final. Resultados'!E167:J168)/1000</f>
        <v>0</v>
      </c>
      <c r="I170" s="683" t="s">
        <v>878</v>
      </c>
      <c r="J170" s="679"/>
      <c r="K170" s="679"/>
      <c r="L170" s="1004" t="s">
        <v>1025</v>
      </c>
      <c r="M170" s="1003" t="s">
        <v>880</v>
      </c>
      <c r="N170" s="1003"/>
      <c r="O170" s="682">
        <f>DSUM(Datos!$C$131:$O$153,"emisiones",'8. Informe final. Resultados'!L167:P168)/1000</f>
        <v>0</v>
      </c>
      <c r="P170" s="683" t="s">
        <v>878</v>
      </c>
      <c r="Q170" s="484"/>
      <c r="R170" s="479"/>
    </row>
    <row r="171" spans="1:29" ht="18" customHeight="1" x14ac:dyDescent="0.3">
      <c r="D171" s="679"/>
      <c r="E171" s="1004"/>
      <c r="F171" s="1003" t="s">
        <v>691</v>
      </c>
      <c r="G171" s="1003"/>
      <c r="H171" s="682">
        <f>DSUM(Datos!$C$385:$P$425,"emisiones",'8. Informe final. Resultados'!E167:J168)/1000</f>
        <v>0</v>
      </c>
      <c r="I171" s="683" t="s">
        <v>878</v>
      </c>
      <c r="J171" s="679"/>
      <c r="K171" s="679"/>
      <c r="L171" s="1004"/>
      <c r="M171" s="1003" t="s">
        <v>691</v>
      </c>
      <c r="N171" s="1003"/>
      <c r="O171" s="682">
        <f>DSUM(Datos!$C$385:$P$425,"emisiones",'8. Informe final. Resultados'!L167:P168)/1000</f>
        <v>0</v>
      </c>
      <c r="P171" s="683" t="s">
        <v>878</v>
      </c>
      <c r="Q171" s="484"/>
      <c r="R171" s="479"/>
    </row>
    <row r="172" spans="1:29" ht="18" customHeight="1" x14ac:dyDescent="0.3">
      <c r="D172" s="679"/>
      <c r="E172" s="1004"/>
      <c r="F172" s="1003" t="s">
        <v>853</v>
      </c>
      <c r="G172" s="1003"/>
      <c r="H172" s="682">
        <f>DSUM(Datos!$C$461:$P$466,"emisiones",'8. Informe final. Resultados'!E167:J168)/1000</f>
        <v>0</v>
      </c>
      <c r="I172" s="683" t="s">
        <v>878</v>
      </c>
      <c r="J172" s="679"/>
      <c r="K172" s="679"/>
      <c r="L172" s="1004"/>
      <c r="M172" s="1003" t="s">
        <v>853</v>
      </c>
      <c r="N172" s="1003"/>
      <c r="O172" s="682">
        <f>DSUM(Datos!$C$461:$P$466,"emisiones",'8. Informe final. Resultados'!L167:P168)/1000</f>
        <v>0</v>
      </c>
      <c r="P172" s="683" t="s">
        <v>878</v>
      </c>
      <c r="Q172" s="484"/>
      <c r="R172" s="479"/>
    </row>
    <row r="173" spans="1:29" ht="18" customHeight="1" x14ac:dyDescent="0.3">
      <c r="D173" s="679"/>
      <c r="E173" s="1004"/>
      <c r="F173" s="1003" t="s">
        <v>699</v>
      </c>
      <c r="G173" s="1003"/>
      <c r="H173" s="682">
        <f>DSUM(Datos!$C$552:$P$563,"emisiones",'8. Informe final. Resultados'!E167:J168)/1000</f>
        <v>0</v>
      </c>
      <c r="I173" s="683" t="s">
        <v>878</v>
      </c>
      <c r="J173" s="679"/>
      <c r="K173" s="679"/>
      <c r="L173" s="1004"/>
      <c r="M173" s="1003" t="s">
        <v>699</v>
      </c>
      <c r="N173" s="1003"/>
      <c r="O173" s="682">
        <f>DSUM(Datos!$C$552:$P$563,"emisiones",'8. Informe final. Resultados'!L167:P168)/1000</f>
        <v>0</v>
      </c>
      <c r="P173" s="683" t="s">
        <v>878</v>
      </c>
      <c r="Q173" s="484"/>
      <c r="R173" s="479"/>
    </row>
    <row r="174" spans="1:29" ht="18" customHeight="1" x14ac:dyDescent="0.3">
      <c r="D174" s="679"/>
      <c r="E174" s="1004"/>
      <c r="F174" s="1003" t="s">
        <v>864</v>
      </c>
      <c r="G174" s="1003"/>
      <c r="H174" s="682">
        <f>DSUM(Datos!$C$691:$I$721,"emisiones",'8. Informe final. Resultados'!E167:J168)/1000</f>
        <v>0</v>
      </c>
      <c r="I174" s="683" t="s">
        <v>878</v>
      </c>
      <c r="J174" s="679"/>
      <c r="K174" s="679"/>
      <c r="L174" s="1004"/>
      <c r="M174" s="1003" t="s">
        <v>864</v>
      </c>
      <c r="N174" s="1003"/>
      <c r="O174" s="682">
        <f>DSUM(Datos!$C$691:$I$721,"emisiones",'8. Informe final. Resultados'!L167:P168)/1000</f>
        <v>0</v>
      </c>
      <c r="P174" s="683" t="s">
        <v>878</v>
      </c>
      <c r="Q174" s="484"/>
      <c r="R174" s="479"/>
    </row>
    <row r="175" spans="1:29" ht="18" customHeight="1" x14ac:dyDescent="0.3">
      <c r="D175" s="679"/>
      <c r="E175" s="1003" t="s">
        <v>869</v>
      </c>
      <c r="F175" s="1003"/>
      <c r="G175" s="1003"/>
      <c r="H175" s="682">
        <f>SUM(H170:H174)</f>
        <v>0</v>
      </c>
      <c r="I175" s="683" t="s">
        <v>878</v>
      </c>
      <c r="J175" s="679"/>
      <c r="K175" s="679"/>
      <c r="L175" s="1003" t="s">
        <v>869</v>
      </c>
      <c r="M175" s="1003"/>
      <c r="N175" s="1003"/>
      <c r="O175" s="682">
        <f>SUM(O170:O174)</f>
        <v>0</v>
      </c>
      <c r="P175" s="683" t="s">
        <v>878</v>
      </c>
      <c r="Q175" s="484"/>
      <c r="R175" s="479"/>
    </row>
    <row r="176" spans="1:29" ht="6" customHeight="1" x14ac:dyDescent="0.3">
      <c r="D176" s="679"/>
      <c r="E176" s="685"/>
      <c r="F176" s="686"/>
      <c r="G176" s="686"/>
      <c r="H176" s="682"/>
      <c r="I176" s="686"/>
      <c r="J176" s="679"/>
      <c r="K176" s="679"/>
      <c r="L176" s="685"/>
      <c r="M176" s="686"/>
      <c r="N176" s="686"/>
      <c r="O176" s="682"/>
      <c r="P176" s="686"/>
      <c r="Q176" s="484"/>
      <c r="R176" s="479"/>
    </row>
    <row r="177" spans="1:29" ht="18" customHeight="1" x14ac:dyDescent="0.3">
      <c r="D177" s="679"/>
      <c r="E177" s="1004" t="s">
        <v>1026</v>
      </c>
      <c r="F177" s="1003" t="s">
        <v>858</v>
      </c>
      <c r="G177" s="1003"/>
      <c r="H177" s="687">
        <f>DSUM(Datos!$C$752:$H$774,"emisiones",'8. Informe final. Resultados'!E167:J168)/1000</f>
        <v>0</v>
      </c>
      <c r="I177" s="688" t="str">
        <f>IF($G$13&lt;2021,"t CO₂","t CO₂e")</f>
        <v>t CO₂e</v>
      </c>
      <c r="J177" s="679"/>
      <c r="K177" s="679"/>
      <c r="L177" s="1004" t="s">
        <v>1026</v>
      </c>
      <c r="M177" s="1003" t="s">
        <v>858</v>
      </c>
      <c r="N177" s="1003"/>
      <c r="O177" s="687">
        <f>DSUM(Datos!$C$752:$H$774,"emisiones",'8. Informe final. Resultados'!L167:P168)/1000</f>
        <v>0</v>
      </c>
      <c r="P177" s="688" t="str">
        <f>IF($G$13&lt;2021,"t CO₂","t CO₂e")</f>
        <v>t CO₂e</v>
      </c>
      <c r="Q177" s="484"/>
      <c r="R177" s="479"/>
    </row>
    <row r="178" spans="1:29" ht="18" customHeight="1" x14ac:dyDescent="0.3">
      <c r="D178" s="679"/>
      <c r="E178" s="1004"/>
      <c r="F178" s="1003" t="s">
        <v>859</v>
      </c>
      <c r="G178" s="1003"/>
      <c r="H178" s="687">
        <f>DSUM(Datos!$C$1018:$H$1028,"emisiones",'8. Informe final. Resultados'!E167:J168)/1000</f>
        <v>0</v>
      </c>
      <c r="I178" s="688" t="str">
        <f>IF($G$13&lt;2021,"t CO₂","t CO₂e")</f>
        <v>t CO₂e</v>
      </c>
      <c r="J178" s="679"/>
      <c r="K178" s="679"/>
      <c r="L178" s="1004"/>
      <c r="M178" s="1003" t="s">
        <v>859</v>
      </c>
      <c r="N178" s="1003"/>
      <c r="O178" s="687">
        <f>DSUM(Datos!$C$1018:$H$1028,"emisiones",'8. Informe final. Resultados'!L167:P168)/1000</f>
        <v>0</v>
      </c>
      <c r="P178" s="688" t="str">
        <f>IF($G$13&lt;2021,"t CO₂","t CO₂e")</f>
        <v>t CO₂e</v>
      </c>
      <c r="Q178" s="484"/>
      <c r="R178" s="479"/>
    </row>
    <row r="179" spans="1:29" ht="18" customHeight="1" x14ac:dyDescent="0.3">
      <c r="D179" s="679"/>
      <c r="E179" s="1004"/>
      <c r="F179" s="1003" t="s">
        <v>1002</v>
      </c>
      <c r="G179" s="1003"/>
      <c r="H179" s="687">
        <f>DSUM(Datos!$C$1042:$G$1052,"emisiones",'8. Informe final. Resultados'!E167:J168)/1000</f>
        <v>0</v>
      </c>
      <c r="I179" s="688" t="s">
        <v>878</v>
      </c>
      <c r="J179" s="679"/>
      <c r="K179" s="679"/>
      <c r="L179" s="1004"/>
      <c r="M179" s="1003" t="s">
        <v>1002</v>
      </c>
      <c r="N179" s="1003"/>
      <c r="O179" s="687">
        <f>DSUM(Datos!$C$1042:$G$1052,"emisiones",'8. Informe final. Resultados'!L167:P168)/1000</f>
        <v>0</v>
      </c>
      <c r="P179" s="688" t="s">
        <v>878</v>
      </c>
      <c r="Q179" s="484"/>
      <c r="R179" s="479"/>
    </row>
    <row r="180" spans="1:29" ht="18" customHeight="1" x14ac:dyDescent="0.3">
      <c r="D180" s="679"/>
      <c r="E180" s="1003" t="s">
        <v>1003</v>
      </c>
      <c r="F180" s="1003"/>
      <c r="G180" s="1003"/>
      <c r="H180" s="689">
        <f>SUM(H177:H179)</f>
        <v>0</v>
      </c>
      <c r="I180" s="688" t="str">
        <f t="shared" ref="I180" si="14">IF($G$13&lt;2021,"t CO₂","t CO₂e")</f>
        <v>t CO₂e</v>
      </c>
      <c r="J180" s="679"/>
      <c r="K180" s="679"/>
      <c r="L180" s="1003" t="s">
        <v>1003</v>
      </c>
      <c r="M180" s="1003"/>
      <c r="N180" s="1003"/>
      <c r="O180" s="689">
        <f>SUM(O177:O179)</f>
        <v>0</v>
      </c>
      <c r="P180" s="688" t="str">
        <f t="shared" ref="P180" si="15">IF($G$13&lt;2021,"t CO₂","t CO₂e")</f>
        <v>t CO₂e</v>
      </c>
      <c r="Q180" s="484"/>
      <c r="R180" s="479"/>
    </row>
    <row r="181" spans="1:29" ht="5.25" customHeight="1" x14ac:dyDescent="0.3">
      <c r="D181" s="679"/>
      <c r="E181" s="685"/>
      <c r="F181" s="685"/>
      <c r="G181" s="685"/>
      <c r="H181" s="684"/>
      <c r="I181" s="685"/>
      <c r="J181" s="679"/>
      <c r="K181" s="679"/>
      <c r="L181" s="685"/>
      <c r="M181" s="685"/>
      <c r="N181" s="685"/>
      <c r="O181" s="684"/>
      <c r="P181" s="685"/>
      <c r="Q181" s="484"/>
      <c r="R181" s="479"/>
    </row>
    <row r="182" spans="1:29" ht="18" customHeight="1" x14ac:dyDescent="0.3">
      <c r="D182" s="679"/>
      <c r="E182" s="685" t="s">
        <v>511</v>
      </c>
      <c r="F182" s="1003"/>
      <c r="G182" s="1003"/>
      <c r="H182" s="684">
        <f>IF(ISNUMBER(SUM(H175+H180)),SUM(SUM(H180+H175)),"")</f>
        <v>0</v>
      </c>
      <c r="I182" s="690" t="s">
        <v>878</v>
      </c>
      <c r="J182" s="679"/>
      <c r="K182" s="679"/>
      <c r="L182" s="685" t="s">
        <v>511</v>
      </c>
      <c r="M182" s="1003"/>
      <c r="N182" s="1003"/>
      <c r="O182" s="684">
        <f>IF(ISNUMBER(SUM(O175+O180)),SUM(SUM(O180+O175)),"")</f>
        <v>0</v>
      </c>
      <c r="P182" s="691" t="s">
        <v>878</v>
      </c>
      <c r="Q182" s="484"/>
      <c r="R182" s="479"/>
    </row>
    <row r="183" spans="1:29" s="479" customFormat="1" ht="18" customHeight="1" x14ac:dyDescent="0.3">
      <c r="A183" s="419"/>
      <c r="B183" s="540"/>
      <c r="C183" s="486"/>
      <c r="D183" s="680"/>
      <c r="E183" s="679" t="s">
        <v>164</v>
      </c>
      <c r="F183" s="679"/>
      <c r="G183" s="680"/>
      <c r="H183" s="680"/>
      <c r="I183" s="680"/>
      <c r="J183" s="679"/>
      <c r="K183" s="679"/>
      <c r="L183" s="679" t="s">
        <v>164</v>
      </c>
      <c r="M183" s="679"/>
      <c r="N183" s="680"/>
      <c r="O183" s="680"/>
      <c r="P183" s="680"/>
      <c r="Q183" s="484"/>
      <c r="S183" s="408"/>
      <c r="T183" s="408"/>
      <c r="U183" s="408"/>
      <c r="V183" s="408"/>
      <c r="W183" s="408"/>
      <c r="X183" s="408"/>
      <c r="Y183" s="408"/>
      <c r="Z183" s="408"/>
      <c r="AA183" s="408"/>
      <c r="AB183" s="408"/>
      <c r="AC183" s="408"/>
    </row>
    <row r="184" spans="1:29" s="479" customFormat="1" ht="18" customHeight="1" x14ac:dyDescent="0.3">
      <c r="A184" s="419"/>
      <c r="B184" s="540"/>
      <c r="C184" s="486"/>
      <c r="D184" s="680"/>
      <c r="E184" s="1005" t="e">
        <f>Datos!$E$1139</f>
        <v>#N/A</v>
      </c>
      <c r="F184" s="1005"/>
      <c r="G184" s="1005"/>
      <c r="H184" s="1005"/>
      <c r="I184" s="1005"/>
      <c r="J184" s="1005"/>
      <c r="K184" s="681"/>
      <c r="L184" s="1005" t="e">
        <f>Datos!$E$1140</f>
        <v>#N/A</v>
      </c>
      <c r="M184" s="1005"/>
      <c r="N184" s="1005"/>
      <c r="O184" s="1005"/>
      <c r="P184" s="1005"/>
      <c r="Q184" s="482"/>
      <c r="S184" s="408"/>
      <c r="T184" s="408"/>
      <c r="U184" s="408"/>
      <c r="V184" s="408"/>
      <c r="W184" s="408"/>
      <c r="X184" s="408"/>
      <c r="Y184" s="408"/>
      <c r="Z184" s="408"/>
      <c r="AA184" s="408"/>
      <c r="AB184" s="408"/>
      <c r="AC184" s="408"/>
    </row>
    <row r="185" spans="1:29" s="479" customFormat="1" ht="9.75" customHeight="1" x14ac:dyDescent="0.3">
      <c r="A185" s="419"/>
      <c r="B185" s="540"/>
      <c r="C185" s="486"/>
      <c r="D185" s="680"/>
      <c r="E185" s="679"/>
      <c r="F185" s="679"/>
      <c r="G185" s="680"/>
      <c r="H185" s="680"/>
      <c r="I185" s="680"/>
      <c r="J185" s="679"/>
      <c r="K185" s="679"/>
      <c r="L185" s="679"/>
      <c r="M185" s="679"/>
      <c r="N185" s="680"/>
      <c r="O185" s="680"/>
      <c r="P185" s="680"/>
      <c r="Q185" s="484"/>
      <c r="S185" s="408"/>
      <c r="T185" s="408"/>
      <c r="U185" s="408"/>
      <c r="V185" s="408"/>
      <c r="W185" s="408"/>
      <c r="X185" s="408"/>
      <c r="Y185" s="408"/>
      <c r="Z185" s="408"/>
      <c r="AA185" s="408"/>
      <c r="AB185" s="408"/>
      <c r="AC185" s="408"/>
    </row>
    <row r="186" spans="1:29" ht="18" customHeight="1" x14ac:dyDescent="0.3">
      <c r="D186" s="679"/>
      <c r="E186" s="1004" t="s">
        <v>1025</v>
      </c>
      <c r="F186" s="1003" t="s">
        <v>880</v>
      </c>
      <c r="G186" s="1003"/>
      <c r="H186" s="682">
        <f>DSUM(Datos!$C$131:$O$153,"emisiones",'8. Informe final. Resultados'!E183:J184)/1000</f>
        <v>0</v>
      </c>
      <c r="I186" s="683" t="s">
        <v>878</v>
      </c>
      <c r="J186" s="679"/>
      <c r="K186" s="679"/>
      <c r="L186" s="1004" t="s">
        <v>1025</v>
      </c>
      <c r="M186" s="1003" t="s">
        <v>880</v>
      </c>
      <c r="N186" s="1003"/>
      <c r="O186" s="682">
        <f>DSUM(Datos!$C$131:$O$153,"emisiones",'8. Informe final. Resultados'!L183:P184)/1000</f>
        <v>0</v>
      </c>
      <c r="P186" s="683" t="s">
        <v>878</v>
      </c>
      <c r="Q186" s="484"/>
      <c r="R186" s="479"/>
    </row>
    <row r="187" spans="1:29" ht="18" customHeight="1" x14ac:dyDescent="0.3">
      <c r="D187" s="679"/>
      <c r="E187" s="1004"/>
      <c r="F187" s="1003" t="s">
        <v>691</v>
      </c>
      <c r="G187" s="1003"/>
      <c r="H187" s="682">
        <f>DSUM(Datos!$C$385:$P$425,"emisiones",'8. Informe final. Resultados'!E183:J184)/1000</f>
        <v>0</v>
      </c>
      <c r="I187" s="683" t="s">
        <v>878</v>
      </c>
      <c r="J187" s="679"/>
      <c r="K187" s="679"/>
      <c r="L187" s="1004"/>
      <c r="M187" s="1003" t="s">
        <v>691</v>
      </c>
      <c r="N187" s="1003"/>
      <c r="O187" s="682">
        <f>DSUM(Datos!$C$385:$P$425,"emisiones",'8. Informe final. Resultados'!L183:P184)/1000</f>
        <v>0</v>
      </c>
      <c r="P187" s="683" t="s">
        <v>878</v>
      </c>
      <c r="Q187" s="484"/>
      <c r="R187" s="479"/>
    </row>
    <row r="188" spans="1:29" ht="18" customHeight="1" x14ac:dyDescent="0.3">
      <c r="D188" s="679"/>
      <c r="E188" s="1004"/>
      <c r="F188" s="1003" t="s">
        <v>853</v>
      </c>
      <c r="G188" s="1003"/>
      <c r="H188" s="682">
        <f>DSUM(Datos!$C$461:$P$466,"emisiones",'8. Informe final. Resultados'!E183:J184)/1000</f>
        <v>0</v>
      </c>
      <c r="I188" s="683" t="s">
        <v>878</v>
      </c>
      <c r="J188" s="679"/>
      <c r="K188" s="679"/>
      <c r="L188" s="1004"/>
      <c r="M188" s="1003" t="s">
        <v>853</v>
      </c>
      <c r="N188" s="1003"/>
      <c r="O188" s="682">
        <f>DSUM(Datos!$C$461:$P$466,"emisiones",'8. Informe final. Resultados'!L183:P184)/1000</f>
        <v>0</v>
      </c>
      <c r="P188" s="683" t="s">
        <v>878</v>
      </c>
      <c r="Q188" s="484"/>
      <c r="R188" s="479"/>
    </row>
    <row r="189" spans="1:29" ht="18" customHeight="1" x14ac:dyDescent="0.3">
      <c r="D189" s="679"/>
      <c r="E189" s="1004"/>
      <c r="F189" s="1003" t="s">
        <v>699</v>
      </c>
      <c r="G189" s="1003"/>
      <c r="H189" s="682">
        <f>DSUM(Datos!$C$552:$P$563,"emisiones",'8. Informe final. Resultados'!E183:J184)/1000</f>
        <v>0</v>
      </c>
      <c r="I189" s="683" t="s">
        <v>878</v>
      </c>
      <c r="J189" s="679"/>
      <c r="K189" s="679"/>
      <c r="L189" s="1004"/>
      <c r="M189" s="1003" t="s">
        <v>699</v>
      </c>
      <c r="N189" s="1003"/>
      <c r="O189" s="682">
        <f>DSUM(Datos!$C$552:$P$563,"emisiones",'8. Informe final. Resultados'!L183:P184)/1000</f>
        <v>0</v>
      </c>
      <c r="P189" s="683" t="s">
        <v>878</v>
      </c>
      <c r="Q189" s="484"/>
      <c r="R189" s="479"/>
    </row>
    <row r="190" spans="1:29" ht="18" customHeight="1" x14ac:dyDescent="0.3">
      <c r="D190" s="679"/>
      <c r="E190" s="1004"/>
      <c r="F190" s="1003" t="s">
        <v>864</v>
      </c>
      <c r="G190" s="1003"/>
      <c r="H190" s="682">
        <f>DSUM(Datos!$C$691:$I$721,"emisiones",'8. Informe final. Resultados'!E183:J184)/1000</f>
        <v>0</v>
      </c>
      <c r="I190" s="683" t="s">
        <v>878</v>
      </c>
      <c r="J190" s="679"/>
      <c r="K190" s="679"/>
      <c r="L190" s="1004"/>
      <c r="M190" s="1003" t="s">
        <v>864</v>
      </c>
      <c r="N190" s="1003"/>
      <c r="O190" s="682">
        <f>DSUM(Datos!$C$691:$I$721,"emisiones",'8. Informe final. Resultados'!L183:P184)/1000</f>
        <v>0</v>
      </c>
      <c r="P190" s="683" t="s">
        <v>878</v>
      </c>
      <c r="Q190" s="484"/>
      <c r="R190" s="479"/>
    </row>
    <row r="191" spans="1:29" ht="18" customHeight="1" x14ac:dyDescent="0.3">
      <c r="D191" s="679"/>
      <c r="E191" s="1003" t="s">
        <v>869</v>
      </c>
      <c r="F191" s="1003"/>
      <c r="G191" s="1003"/>
      <c r="H191" s="682">
        <f>SUM(H186:H190)</f>
        <v>0</v>
      </c>
      <c r="I191" s="683" t="s">
        <v>878</v>
      </c>
      <c r="J191" s="679"/>
      <c r="K191" s="679"/>
      <c r="L191" s="1003" t="s">
        <v>869</v>
      </c>
      <c r="M191" s="1003"/>
      <c r="N191" s="1003"/>
      <c r="O191" s="682">
        <f>SUM(O186:O190)</f>
        <v>0</v>
      </c>
      <c r="P191" s="683" t="s">
        <v>878</v>
      </c>
      <c r="Q191" s="484"/>
      <c r="R191" s="479"/>
    </row>
    <row r="192" spans="1:29" ht="6" customHeight="1" x14ac:dyDescent="0.3">
      <c r="D192" s="679"/>
      <c r="E192" s="685"/>
      <c r="F192" s="686"/>
      <c r="G192" s="686"/>
      <c r="H192" s="682"/>
      <c r="I192" s="686"/>
      <c r="J192" s="679"/>
      <c r="K192" s="679"/>
      <c r="L192" s="685"/>
      <c r="M192" s="686"/>
      <c r="N192" s="686"/>
      <c r="O192" s="682"/>
      <c r="P192" s="686"/>
      <c r="Q192" s="484"/>
      <c r="R192" s="479"/>
    </row>
    <row r="193" spans="1:29" ht="18" customHeight="1" x14ac:dyDescent="0.3">
      <c r="D193" s="679"/>
      <c r="E193" s="1004" t="s">
        <v>1026</v>
      </c>
      <c r="F193" s="1003" t="s">
        <v>858</v>
      </c>
      <c r="G193" s="1003"/>
      <c r="H193" s="687">
        <f>DSUM(Datos!$C$752:$H$774,"emisiones",'8. Informe final. Resultados'!E183:J184)/1000</f>
        <v>0</v>
      </c>
      <c r="I193" s="688" t="str">
        <f>IF($G$13&lt;2021,"t CO₂","t CO₂e")</f>
        <v>t CO₂e</v>
      </c>
      <c r="J193" s="679"/>
      <c r="K193" s="679"/>
      <c r="L193" s="1004" t="s">
        <v>1026</v>
      </c>
      <c r="M193" s="1003" t="s">
        <v>858</v>
      </c>
      <c r="N193" s="1003"/>
      <c r="O193" s="687">
        <f>DSUM(Datos!$C$752:$H$774,"emisiones",'8. Informe final. Resultados'!L183:P184)/1000</f>
        <v>0</v>
      </c>
      <c r="P193" s="688" t="str">
        <f>IF($G$13&lt;2021,"t CO₂","t CO₂e")</f>
        <v>t CO₂e</v>
      </c>
      <c r="Q193" s="484"/>
      <c r="R193" s="479"/>
    </row>
    <row r="194" spans="1:29" ht="18" customHeight="1" x14ac:dyDescent="0.3">
      <c r="D194" s="679"/>
      <c r="E194" s="1004"/>
      <c r="F194" s="1003" t="s">
        <v>859</v>
      </c>
      <c r="G194" s="1003"/>
      <c r="H194" s="687">
        <f>DSUM(Datos!$C$1018:$H$1028,"emisiones",'8. Informe final. Resultados'!E183:J184)/1000</f>
        <v>0</v>
      </c>
      <c r="I194" s="688" t="str">
        <f>IF($G$13&lt;2021,"t CO₂","t CO₂e")</f>
        <v>t CO₂e</v>
      </c>
      <c r="J194" s="679"/>
      <c r="K194" s="679"/>
      <c r="L194" s="1004"/>
      <c r="M194" s="1003" t="s">
        <v>859</v>
      </c>
      <c r="N194" s="1003"/>
      <c r="O194" s="687">
        <f>DSUM(Datos!$C$1018:$H$1028,"emisiones",'8. Informe final. Resultados'!L183:P184)/1000</f>
        <v>0</v>
      </c>
      <c r="P194" s="688" t="str">
        <f>IF($G$13&lt;2021,"t CO₂","t CO₂e")</f>
        <v>t CO₂e</v>
      </c>
      <c r="Q194" s="484"/>
      <c r="R194" s="479"/>
    </row>
    <row r="195" spans="1:29" ht="18" customHeight="1" x14ac:dyDescent="0.3">
      <c r="D195" s="679"/>
      <c r="E195" s="1004"/>
      <c r="F195" s="1003" t="s">
        <v>1002</v>
      </c>
      <c r="G195" s="1003"/>
      <c r="H195" s="687">
        <f>DSUM(Datos!$C$1042:$G$1052,"emisiones",'8. Informe final. Resultados'!E183:J184)/1000</f>
        <v>0</v>
      </c>
      <c r="I195" s="688" t="s">
        <v>878</v>
      </c>
      <c r="J195" s="679"/>
      <c r="K195" s="679"/>
      <c r="L195" s="1004"/>
      <c r="M195" s="1003" t="s">
        <v>1002</v>
      </c>
      <c r="N195" s="1003"/>
      <c r="O195" s="687">
        <f>DSUM(Datos!$C$1042:$G$1052,"emisiones",'8. Informe final. Resultados'!L183:P184)/1000</f>
        <v>0</v>
      </c>
      <c r="P195" s="688" t="s">
        <v>878</v>
      </c>
      <c r="Q195" s="484"/>
      <c r="R195" s="479"/>
    </row>
    <row r="196" spans="1:29" ht="18" customHeight="1" x14ac:dyDescent="0.3">
      <c r="D196" s="679"/>
      <c r="E196" s="1003" t="s">
        <v>1003</v>
      </c>
      <c r="F196" s="1003"/>
      <c r="G196" s="1003"/>
      <c r="H196" s="689">
        <f>SUM(H193:H195)</f>
        <v>0</v>
      </c>
      <c r="I196" s="688" t="str">
        <f t="shared" ref="I196" si="16">IF($G$13&lt;2021,"t CO₂","t CO₂e")</f>
        <v>t CO₂e</v>
      </c>
      <c r="J196" s="679"/>
      <c r="K196" s="679"/>
      <c r="L196" s="1003" t="s">
        <v>1003</v>
      </c>
      <c r="M196" s="1003"/>
      <c r="N196" s="1003"/>
      <c r="O196" s="689">
        <f>SUM(O193:O195)</f>
        <v>0</v>
      </c>
      <c r="P196" s="688" t="str">
        <f t="shared" ref="P196" si="17">IF($G$13&lt;2021,"t CO₂","t CO₂e")</f>
        <v>t CO₂e</v>
      </c>
      <c r="Q196" s="484"/>
      <c r="R196" s="479"/>
    </row>
    <row r="197" spans="1:29" ht="5.25" customHeight="1" x14ac:dyDescent="0.3">
      <c r="D197" s="679"/>
      <c r="E197" s="685"/>
      <c r="F197" s="685"/>
      <c r="G197" s="685"/>
      <c r="H197" s="684"/>
      <c r="I197" s="685"/>
      <c r="J197" s="679"/>
      <c r="K197" s="679"/>
      <c r="L197" s="685"/>
      <c r="M197" s="685"/>
      <c r="N197" s="685"/>
      <c r="O197" s="684"/>
      <c r="P197" s="685"/>
      <c r="Q197" s="484"/>
      <c r="R197" s="479"/>
    </row>
    <row r="198" spans="1:29" ht="18" customHeight="1" x14ac:dyDescent="0.3">
      <c r="D198" s="679"/>
      <c r="E198" s="685" t="s">
        <v>511</v>
      </c>
      <c r="F198" s="1003"/>
      <c r="G198" s="1003"/>
      <c r="H198" s="684">
        <f>IF(ISNUMBER(SUM(H191+H196)),SUM(SUM(H196+H191)),"")</f>
        <v>0</v>
      </c>
      <c r="I198" s="690" t="s">
        <v>878</v>
      </c>
      <c r="J198" s="679"/>
      <c r="K198" s="679"/>
      <c r="L198" s="685" t="s">
        <v>511</v>
      </c>
      <c r="M198" s="1003"/>
      <c r="N198" s="1003"/>
      <c r="O198" s="684">
        <f>IF(ISNUMBER(SUM(O191+O196)),SUM(SUM(O196+O191)),"")</f>
        <v>0</v>
      </c>
      <c r="P198" s="691" t="s">
        <v>878</v>
      </c>
      <c r="Q198" s="484"/>
      <c r="R198" s="479"/>
    </row>
    <row r="199" spans="1:29" s="479" customFormat="1" ht="18" customHeight="1" x14ac:dyDescent="0.3">
      <c r="A199" s="419"/>
      <c r="B199" s="540"/>
      <c r="C199" s="486"/>
      <c r="D199" s="680"/>
      <c r="E199" s="679" t="s">
        <v>164</v>
      </c>
      <c r="F199" s="679"/>
      <c r="G199" s="680"/>
      <c r="H199" s="680"/>
      <c r="I199" s="680"/>
      <c r="J199" s="679"/>
      <c r="K199" s="679"/>
      <c r="L199" s="679" t="s">
        <v>164</v>
      </c>
      <c r="M199" s="679"/>
      <c r="N199" s="680"/>
      <c r="O199" s="680"/>
      <c r="P199" s="680"/>
      <c r="Q199" s="484"/>
      <c r="S199" s="408"/>
      <c r="T199" s="408"/>
      <c r="U199" s="408"/>
      <c r="V199" s="408"/>
      <c r="W199" s="408"/>
      <c r="X199" s="408"/>
      <c r="Y199" s="408"/>
      <c r="Z199" s="408"/>
      <c r="AA199" s="408"/>
      <c r="AB199" s="408"/>
      <c r="AC199" s="408"/>
    </row>
    <row r="200" spans="1:29" s="479" customFormat="1" ht="18" customHeight="1" x14ac:dyDescent="0.3">
      <c r="A200" s="419"/>
      <c r="B200" s="540"/>
      <c r="C200" s="486"/>
      <c r="D200" s="680"/>
      <c r="E200" s="1005" t="e">
        <f>Datos!$E$1141</f>
        <v>#N/A</v>
      </c>
      <c r="F200" s="1005"/>
      <c r="G200" s="1005"/>
      <c r="H200" s="1005"/>
      <c r="I200" s="1005"/>
      <c r="J200" s="1005"/>
      <c r="K200" s="681"/>
      <c r="L200" s="1005" t="e">
        <f>Datos!$E$1142</f>
        <v>#N/A</v>
      </c>
      <c r="M200" s="1005"/>
      <c r="N200" s="1005"/>
      <c r="O200" s="1005"/>
      <c r="P200" s="1005"/>
      <c r="Q200" s="482"/>
      <c r="S200" s="408"/>
      <c r="T200" s="408"/>
      <c r="U200" s="408"/>
      <c r="V200" s="408"/>
      <c r="W200" s="408"/>
      <c r="X200" s="408"/>
      <c r="Y200" s="408"/>
      <c r="Z200" s="408"/>
      <c r="AA200" s="408"/>
      <c r="AB200" s="408"/>
      <c r="AC200" s="408"/>
    </row>
    <row r="201" spans="1:29" s="479" customFormat="1" ht="9.75" customHeight="1" x14ac:dyDescent="0.3">
      <c r="A201" s="419"/>
      <c r="B201" s="540"/>
      <c r="C201" s="486"/>
      <c r="D201" s="680"/>
      <c r="E201" s="679"/>
      <c r="F201" s="679"/>
      <c r="G201" s="680"/>
      <c r="H201" s="680"/>
      <c r="I201" s="680"/>
      <c r="J201" s="679"/>
      <c r="K201" s="679"/>
      <c r="L201" s="679"/>
      <c r="M201" s="679"/>
      <c r="N201" s="680"/>
      <c r="O201" s="680"/>
      <c r="P201" s="680"/>
      <c r="Q201" s="484"/>
      <c r="S201" s="408"/>
      <c r="T201" s="408"/>
      <c r="U201" s="408"/>
      <c r="V201" s="408"/>
      <c r="W201" s="408"/>
      <c r="X201" s="408"/>
      <c r="Y201" s="408"/>
      <c r="Z201" s="408"/>
      <c r="AA201" s="408"/>
      <c r="AB201" s="408"/>
      <c r="AC201" s="408"/>
    </row>
    <row r="202" spans="1:29" ht="18" customHeight="1" x14ac:dyDescent="0.3">
      <c r="D202" s="679"/>
      <c r="E202" s="1004" t="s">
        <v>1025</v>
      </c>
      <c r="F202" s="1003" t="s">
        <v>880</v>
      </c>
      <c r="G202" s="1003"/>
      <c r="H202" s="682">
        <f>DSUM(Datos!$C$131:$O$153,"emisiones",'8. Informe final. Resultados'!E199:J200)/1000</f>
        <v>0</v>
      </c>
      <c r="I202" s="683" t="s">
        <v>878</v>
      </c>
      <c r="J202" s="679"/>
      <c r="K202" s="679"/>
      <c r="L202" s="1004" t="s">
        <v>1025</v>
      </c>
      <c r="M202" s="1003" t="s">
        <v>880</v>
      </c>
      <c r="N202" s="1003"/>
      <c r="O202" s="682">
        <f>DSUM(Datos!$C$131:$O$153,"emisiones",'8. Informe final. Resultados'!L199:P200)/1000</f>
        <v>0</v>
      </c>
      <c r="P202" s="683" t="s">
        <v>878</v>
      </c>
      <c r="Q202" s="484"/>
      <c r="R202" s="479"/>
    </row>
    <row r="203" spans="1:29" ht="18" customHeight="1" x14ac:dyDescent="0.3">
      <c r="D203" s="679"/>
      <c r="E203" s="1004"/>
      <c r="F203" s="1003" t="s">
        <v>691</v>
      </c>
      <c r="G203" s="1003"/>
      <c r="H203" s="682">
        <f>DSUM(Datos!$C$385:$P$425,"emisiones",'8. Informe final. Resultados'!E199:J200)/1000</f>
        <v>0</v>
      </c>
      <c r="I203" s="683" t="s">
        <v>878</v>
      </c>
      <c r="J203" s="679"/>
      <c r="K203" s="679"/>
      <c r="L203" s="1004"/>
      <c r="M203" s="1003" t="s">
        <v>691</v>
      </c>
      <c r="N203" s="1003"/>
      <c r="O203" s="682">
        <f>DSUM(Datos!$C$385:$P$425,"emisiones",'8. Informe final. Resultados'!L199:P200)/1000</f>
        <v>0</v>
      </c>
      <c r="P203" s="683" t="s">
        <v>878</v>
      </c>
      <c r="Q203" s="484"/>
      <c r="R203" s="479"/>
    </row>
    <row r="204" spans="1:29" ht="18" customHeight="1" x14ac:dyDescent="0.3">
      <c r="D204" s="679"/>
      <c r="E204" s="1004"/>
      <c r="F204" s="1003" t="s">
        <v>853</v>
      </c>
      <c r="G204" s="1003"/>
      <c r="H204" s="682">
        <f>DSUM(Datos!$C$461:$P$466,"emisiones",'8. Informe final. Resultados'!E199:J200)/1000</f>
        <v>0</v>
      </c>
      <c r="I204" s="683" t="s">
        <v>878</v>
      </c>
      <c r="J204" s="679"/>
      <c r="K204" s="679"/>
      <c r="L204" s="1004"/>
      <c r="M204" s="1003" t="s">
        <v>853</v>
      </c>
      <c r="N204" s="1003"/>
      <c r="O204" s="682">
        <f>DSUM(Datos!$C$461:$P$466,"emisiones",'8. Informe final. Resultados'!L199:P200)/1000</f>
        <v>0</v>
      </c>
      <c r="P204" s="683" t="s">
        <v>878</v>
      </c>
      <c r="Q204" s="484"/>
      <c r="R204" s="479"/>
    </row>
    <row r="205" spans="1:29" ht="18" customHeight="1" x14ac:dyDescent="0.3">
      <c r="D205" s="679"/>
      <c r="E205" s="1004"/>
      <c r="F205" s="1003" t="s">
        <v>699</v>
      </c>
      <c r="G205" s="1003"/>
      <c r="H205" s="682">
        <f>DSUM(Datos!$C$552:$P$563,"emisiones",'8. Informe final. Resultados'!E199:J200)/1000</f>
        <v>0</v>
      </c>
      <c r="I205" s="683" t="s">
        <v>878</v>
      </c>
      <c r="J205" s="679"/>
      <c r="K205" s="679"/>
      <c r="L205" s="1004"/>
      <c r="M205" s="1003" t="s">
        <v>699</v>
      </c>
      <c r="N205" s="1003"/>
      <c r="O205" s="682">
        <f>DSUM(Datos!$C$552:$P$563,"emisiones",'8. Informe final. Resultados'!L199:P200)/1000</f>
        <v>0</v>
      </c>
      <c r="P205" s="683" t="s">
        <v>878</v>
      </c>
      <c r="Q205" s="484"/>
      <c r="R205" s="479"/>
    </row>
    <row r="206" spans="1:29" ht="18" customHeight="1" x14ac:dyDescent="0.3">
      <c r="D206" s="679"/>
      <c r="E206" s="1004"/>
      <c r="F206" s="1003" t="s">
        <v>864</v>
      </c>
      <c r="G206" s="1003"/>
      <c r="H206" s="682">
        <f>DSUM(Datos!$C$691:$I$721,"emisiones",'8. Informe final. Resultados'!E199:J200)/1000</f>
        <v>0</v>
      </c>
      <c r="I206" s="683" t="s">
        <v>878</v>
      </c>
      <c r="J206" s="679"/>
      <c r="K206" s="679"/>
      <c r="L206" s="1004"/>
      <c r="M206" s="1003" t="s">
        <v>864</v>
      </c>
      <c r="N206" s="1003"/>
      <c r="O206" s="682">
        <f>DSUM(Datos!$C$691:$I$721,"emisiones",'8. Informe final. Resultados'!L199:P200)/1000</f>
        <v>0</v>
      </c>
      <c r="P206" s="683" t="s">
        <v>878</v>
      </c>
      <c r="Q206" s="484"/>
      <c r="R206" s="479"/>
    </row>
    <row r="207" spans="1:29" ht="18" customHeight="1" x14ac:dyDescent="0.3">
      <c r="D207" s="679"/>
      <c r="E207" s="1003" t="s">
        <v>869</v>
      </c>
      <c r="F207" s="1003"/>
      <c r="G207" s="1003"/>
      <c r="H207" s="682">
        <f>SUM(H202:H206)</f>
        <v>0</v>
      </c>
      <c r="I207" s="683" t="s">
        <v>878</v>
      </c>
      <c r="J207" s="679"/>
      <c r="K207" s="679"/>
      <c r="L207" s="1003" t="s">
        <v>869</v>
      </c>
      <c r="M207" s="1003"/>
      <c r="N207" s="1003"/>
      <c r="O207" s="682">
        <f>SUM(O202:O206)</f>
        <v>0</v>
      </c>
      <c r="P207" s="683" t="s">
        <v>878</v>
      </c>
      <c r="Q207" s="484"/>
      <c r="R207" s="479"/>
    </row>
    <row r="208" spans="1:29" ht="6" customHeight="1" x14ac:dyDescent="0.3">
      <c r="D208" s="679"/>
      <c r="E208" s="685"/>
      <c r="F208" s="686"/>
      <c r="G208" s="686"/>
      <c r="H208" s="682"/>
      <c r="I208" s="686"/>
      <c r="J208" s="679"/>
      <c r="K208" s="679"/>
      <c r="L208" s="685"/>
      <c r="M208" s="686"/>
      <c r="N208" s="686"/>
      <c r="O208" s="682"/>
      <c r="P208" s="686"/>
      <c r="Q208" s="484"/>
      <c r="R208" s="479"/>
    </row>
    <row r="209" spans="1:29" ht="18" customHeight="1" x14ac:dyDescent="0.3">
      <c r="D209" s="679"/>
      <c r="E209" s="1004" t="s">
        <v>1026</v>
      </c>
      <c r="F209" s="1003" t="s">
        <v>858</v>
      </c>
      <c r="G209" s="1003"/>
      <c r="H209" s="687">
        <f>DSUM(Datos!$C$752:$H$774,"emisiones",'8. Informe final. Resultados'!E199:J200)/1000</f>
        <v>0</v>
      </c>
      <c r="I209" s="688" t="str">
        <f>IF($G$13&lt;2021,"t CO₂","t CO₂e")</f>
        <v>t CO₂e</v>
      </c>
      <c r="J209" s="679"/>
      <c r="K209" s="679"/>
      <c r="L209" s="1004" t="s">
        <v>1026</v>
      </c>
      <c r="M209" s="1003" t="s">
        <v>858</v>
      </c>
      <c r="N209" s="1003"/>
      <c r="O209" s="687">
        <f>DSUM(Datos!$C$752:$H$774,"emisiones",'8. Informe final. Resultados'!L199:P200)/1000</f>
        <v>0</v>
      </c>
      <c r="P209" s="688" t="str">
        <f>IF($G$13&lt;2021,"t CO₂","t CO₂e")</f>
        <v>t CO₂e</v>
      </c>
      <c r="Q209" s="484"/>
      <c r="R209" s="479"/>
    </row>
    <row r="210" spans="1:29" ht="18" customHeight="1" x14ac:dyDescent="0.3">
      <c r="D210" s="679"/>
      <c r="E210" s="1004"/>
      <c r="F210" s="1003" t="s">
        <v>859</v>
      </c>
      <c r="G210" s="1003"/>
      <c r="H210" s="687">
        <f>DSUM(Datos!$C$1018:$H$1028,"emisiones",'8. Informe final. Resultados'!E199:J200)/1000</f>
        <v>0</v>
      </c>
      <c r="I210" s="688" t="str">
        <f>IF($G$13&lt;2021,"t CO₂","t CO₂e")</f>
        <v>t CO₂e</v>
      </c>
      <c r="J210" s="679"/>
      <c r="K210" s="679"/>
      <c r="L210" s="1004"/>
      <c r="M210" s="1003" t="s">
        <v>859</v>
      </c>
      <c r="N210" s="1003"/>
      <c r="O210" s="687">
        <f>DSUM(Datos!$C$1018:$H$1028,"emisiones",'8. Informe final. Resultados'!L199:P200)/1000</f>
        <v>0</v>
      </c>
      <c r="P210" s="688" t="str">
        <f>IF($G$13&lt;2021,"t CO₂","t CO₂e")</f>
        <v>t CO₂e</v>
      </c>
      <c r="Q210" s="484"/>
      <c r="R210" s="479"/>
    </row>
    <row r="211" spans="1:29" ht="18" customHeight="1" x14ac:dyDescent="0.3">
      <c r="D211" s="679"/>
      <c r="E211" s="1004"/>
      <c r="F211" s="1003" t="s">
        <v>1002</v>
      </c>
      <c r="G211" s="1003"/>
      <c r="H211" s="687">
        <f>DSUM(Datos!$C$1042:$G$1052,"emisiones",'8. Informe final. Resultados'!E199:J200)/1000</f>
        <v>0</v>
      </c>
      <c r="I211" s="688" t="s">
        <v>878</v>
      </c>
      <c r="J211" s="679"/>
      <c r="K211" s="679"/>
      <c r="L211" s="1004"/>
      <c r="M211" s="1003" t="s">
        <v>1002</v>
      </c>
      <c r="N211" s="1003"/>
      <c r="O211" s="687">
        <f>DSUM(Datos!$C$1042:$G$1052,"emisiones",'8. Informe final. Resultados'!L199:P200)/1000</f>
        <v>0</v>
      </c>
      <c r="P211" s="688" t="s">
        <v>878</v>
      </c>
      <c r="Q211" s="484"/>
      <c r="R211" s="479"/>
    </row>
    <row r="212" spans="1:29" ht="18" customHeight="1" x14ac:dyDescent="0.3">
      <c r="D212" s="679"/>
      <c r="E212" s="1003" t="s">
        <v>1003</v>
      </c>
      <c r="F212" s="1003"/>
      <c r="G212" s="1003"/>
      <c r="H212" s="689">
        <f>SUM(H209:H211)</f>
        <v>0</v>
      </c>
      <c r="I212" s="688" t="str">
        <f t="shared" ref="I212" si="18">IF($G$13&lt;2021,"t CO₂","t CO₂e")</f>
        <v>t CO₂e</v>
      </c>
      <c r="J212" s="679"/>
      <c r="K212" s="679"/>
      <c r="L212" s="1003" t="s">
        <v>1003</v>
      </c>
      <c r="M212" s="1003"/>
      <c r="N212" s="1003"/>
      <c r="O212" s="689">
        <f>SUM(O209:O211)</f>
        <v>0</v>
      </c>
      <c r="P212" s="688" t="str">
        <f t="shared" ref="P212" si="19">IF($G$13&lt;2021,"t CO₂","t CO₂e")</f>
        <v>t CO₂e</v>
      </c>
      <c r="Q212" s="484"/>
      <c r="R212" s="479"/>
    </row>
    <row r="213" spans="1:29" ht="5.25" customHeight="1" x14ac:dyDescent="0.3">
      <c r="D213" s="679"/>
      <c r="E213" s="685"/>
      <c r="F213" s="685"/>
      <c r="G213" s="685"/>
      <c r="H213" s="684"/>
      <c r="I213" s="685"/>
      <c r="J213" s="679"/>
      <c r="K213" s="679"/>
      <c r="L213" s="685"/>
      <c r="M213" s="685"/>
      <c r="N213" s="685"/>
      <c r="O213" s="684"/>
      <c r="P213" s="685"/>
      <c r="Q213" s="484"/>
      <c r="R213" s="479"/>
    </row>
    <row r="214" spans="1:29" ht="18" customHeight="1" x14ac:dyDescent="0.3">
      <c r="D214" s="679"/>
      <c r="E214" s="685" t="s">
        <v>511</v>
      </c>
      <c r="F214" s="1003"/>
      <c r="G214" s="1003"/>
      <c r="H214" s="684">
        <f>IF(ISNUMBER(SUM(H207+H212)),SUM(SUM(H212+H207)),"")</f>
        <v>0</v>
      </c>
      <c r="I214" s="690" t="s">
        <v>878</v>
      </c>
      <c r="J214" s="679"/>
      <c r="K214" s="679"/>
      <c r="L214" s="685" t="s">
        <v>511</v>
      </c>
      <c r="M214" s="1003"/>
      <c r="N214" s="1003"/>
      <c r="O214" s="684">
        <f>IF(ISNUMBER(SUM(O207+O212)),SUM(SUM(O212+O207)),"")</f>
        <v>0</v>
      </c>
      <c r="P214" s="691" t="s">
        <v>878</v>
      </c>
      <c r="Q214" s="484"/>
      <c r="R214" s="479"/>
    </row>
    <row r="215" spans="1:29" s="479" customFormat="1" ht="18" customHeight="1" x14ac:dyDescent="0.3">
      <c r="A215" s="419"/>
      <c r="B215" s="540"/>
      <c r="C215" s="486"/>
      <c r="D215" s="680"/>
      <c r="E215" s="679" t="s">
        <v>164</v>
      </c>
      <c r="F215" s="679"/>
      <c r="G215" s="680"/>
      <c r="H215" s="680"/>
      <c r="I215" s="680"/>
      <c r="J215" s="679"/>
      <c r="K215" s="679"/>
      <c r="L215" s="679" t="s">
        <v>164</v>
      </c>
      <c r="M215" s="679"/>
      <c r="N215" s="680"/>
      <c r="O215" s="680"/>
      <c r="P215" s="680"/>
      <c r="Q215" s="484"/>
      <c r="S215" s="408"/>
      <c r="T215" s="408"/>
      <c r="U215" s="408"/>
      <c r="V215" s="408"/>
      <c r="W215" s="408"/>
      <c r="X215" s="408"/>
      <c r="Y215" s="408"/>
      <c r="Z215" s="408"/>
      <c r="AA215" s="408"/>
      <c r="AB215" s="408"/>
      <c r="AC215" s="408"/>
    </row>
    <row r="216" spans="1:29" s="479" customFormat="1" ht="18" customHeight="1" x14ac:dyDescent="0.3">
      <c r="A216" s="419"/>
      <c r="B216" s="540"/>
      <c r="C216" s="486"/>
      <c r="D216" s="680"/>
      <c r="E216" s="1005" t="e">
        <f>Datos!$E$1143</f>
        <v>#N/A</v>
      </c>
      <c r="F216" s="1005"/>
      <c r="G216" s="1005"/>
      <c r="H216" s="1005"/>
      <c r="I216" s="1005"/>
      <c r="J216" s="1005"/>
      <c r="K216" s="681"/>
      <c r="L216" s="1005" t="e">
        <f>Datos!$E$1144</f>
        <v>#N/A</v>
      </c>
      <c r="M216" s="1005"/>
      <c r="N216" s="1005"/>
      <c r="O216" s="1005"/>
      <c r="P216" s="1005"/>
      <c r="Q216" s="482"/>
      <c r="S216" s="408"/>
      <c r="T216" s="408"/>
      <c r="U216" s="408"/>
      <c r="V216" s="408"/>
      <c r="W216" s="408"/>
      <c r="X216" s="408"/>
      <c r="Y216" s="408"/>
      <c r="Z216" s="408"/>
      <c r="AA216" s="408"/>
      <c r="AB216" s="408"/>
      <c r="AC216" s="408"/>
    </row>
    <row r="217" spans="1:29" s="479" customFormat="1" ht="9.75" customHeight="1" x14ac:dyDescent="0.3">
      <c r="A217" s="419"/>
      <c r="B217" s="540"/>
      <c r="C217" s="486"/>
      <c r="D217" s="680"/>
      <c r="E217" s="679"/>
      <c r="F217" s="679"/>
      <c r="G217" s="680"/>
      <c r="H217" s="680"/>
      <c r="I217" s="680"/>
      <c r="J217" s="679"/>
      <c r="K217" s="679"/>
      <c r="L217" s="679"/>
      <c r="M217" s="679"/>
      <c r="N217" s="680"/>
      <c r="O217" s="680"/>
      <c r="P217" s="680"/>
      <c r="Q217" s="484"/>
      <c r="S217" s="408"/>
      <c r="T217" s="408"/>
      <c r="U217" s="408"/>
      <c r="V217" s="408"/>
      <c r="W217" s="408"/>
      <c r="X217" s="408"/>
      <c r="Y217" s="408"/>
      <c r="Z217" s="408"/>
      <c r="AA217" s="408"/>
      <c r="AB217" s="408"/>
      <c r="AC217" s="408"/>
    </row>
    <row r="218" spans="1:29" ht="18" customHeight="1" x14ac:dyDescent="0.3">
      <c r="D218" s="679"/>
      <c r="E218" s="1004" t="s">
        <v>1025</v>
      </c>
      <c r="F218" s="1003" t="s">
        <v>880</v>
      </c>
      <c r="G218" s="1003"/>
      <c r="H218" s="682">
        <f>DSUM(Datos!$C$131:$O$153,"emisiones",'8. Informe final. Resultados'!E215:J216)/1000</f>
        <v>0</v>
      </c>
      <c r="I218" s="683" t="s">
        <v>878</v>
      </c>
      <c r="J218" s="679"/>
      <c r="K218" s="679"/>
      <c r="L218" s="1004" t="s">
        <v>1025</v>
      </c>
      <c r="M218" s="1003" t="s">
        <v>880</v>
      </c>
      <c r="N218" s="1003"/>
      <c r="O218" s="682">
        <f>DSUM(Datos!$C$131:$O$153,"emisiones",'8. Informe final. Resultados'!L215:P216)/1000</f>
        <v>0</v>
      </c>
      <c r="P218" s="683" t="s">
        <v>878</v>
      </c>
      <c r="Q218" s="484"/>
      <c r="R218" s="479"/>
    </row>
    <row r="219" spans="1:29" ht="18" customHeight="1" x14ac:dyDescent="0.3">
      <c r="D219" s="679"/>
      <c r="E219" s="1004"/>
      <c r="F219" s="1003" t="s">
        <v>691</v>
      </c>
      <c r="G219" s="1003"/>
      <c r="H219" s="682">
        <f>DSUM(Datos!$C$385:$P$425,"emisiones",'8. Informe final. Resultados'!E215:J216)/1000</f>
        <v>0</v>
      </c>
      <c r="I219" s="683" t="s">
        <v>878</v>
      </c>
      <c r="J219" s="679"/>
      <c r="K219" s="679"/>
      <c r="L219" s="1004"/>
      <c r="M219" s="1003" t="s">
        <v>691</v>
      </c>
      <c r="N219" s="1003"/>
      <c r="O219" s="682">
        <f>DSUM(Datos!$C$385:$P$425,"emisiones",'8. Informe final. Resultados'!L215:P216)/1000</f>
        <v>0</v>
      </c>
      <c r="P219" s="683" t="s">
        <v>878</v>
      </c>
      <c r="Q219" s="484"/>
      <c r="R219" s="479"/>
    </row>
    <row r="220" spans="1:29" ht="18" customHeight="1" x14ac:dyDescent="0.3">
      <c r="D220" s="679"/>
      <c r="E220" s="1004"/>
      <c r="F220" s="1003" t="s">
        <v>853</v>
      </c>
      <c r="G220" s="1003"/>
      <c r="H220" s="682">
        <f>DSUM(Datos!$C$461:$P$466,"emisiones",'8. Informe final. Resultados'!E215:J216)/1000</f>
        <v>0</v>
      </c>
      <c r="I220" s="683" t="s">
        <v>878</v>
      </c>
      <c r="J220" s="679"/>
      <c r="K220" s="679"/>
      <c r="L220" s="1004"/>
      <c r="M220" s="1003" t="s">
        <v>853</v>
      </c>
      <c r="N220" s="1003"/>
      <c r="O220" s="682">
        <f>DSUM(Datos!$C$461:$P$466,"emisiones",'8. Informe final. Resultados'!L215:P216)/1000</f>
        <v>0</v>
      </c>
      <c r="P220" s="683" t="s">
        <v>878</v>
      </c>
      <c r="Q220" s="484"/>
      <c r="R220" s="479"/>
    </row>
    <row r="221" spans="1:29" ht="18" customHeight="1" x14ac:dyDescent="0.3">
      <c r="D221" s="679"/>
      <c r="E221" s="1004"/>
      <c r="F221" s="1003" t="s">
        <v>699</v>
      </c>
      <c r="G221" s="1003"/>
      <c r="H221" s="682">
        <f>DSUM(Datos!$C$552:$P$4956,"emisiones",'8. Informe final. Resultados'!E215:J216)/1000</f>
        <v>0</v>
      </c>
      <c r="I221" s="683" t="s">
        <v>878</v>
      </c>
      <c r="J221" s="679"/>
      <c r="K221" s="679"/>
      <c r="L221" s="1004"/>
      <c r="M221" s="1003" t="s">
        <v>699</v>
      </c>
      <c r="N221" s="1003"/>
      <c r="O221" s="682">
        <f>DSUM(Datos!$C$552:$P$563,"emisiones",'8. Informe final. Resultados'!L215:P216)/1000</f>
        <v>0</v>
      </c>
      <c r="P221" s="683" t="s">
        <v>878</v>
      </c>
      <c r="Q221" s="484"/>
      <c r="R221" s="479"/>
    </row>
    <row r="222" spans="1:29" ht="18" customHeight="1" x14ac:dyDescent="0.3">
      <c r="D222" s="679"/>
      <c r="E222" s="1004"/>
      <c r="F222" s="1003" t="s">
        <v>864</v>
      </c>
      <c r="G222" s="1003"/>
      <c r="H222" s="682">
        <f>DSUM(Datos!$C$691:$I$721,"emisiones",'8. Informe final. Resultados'!E215:J216)/1000</f>
        <v>0</v>
      </c>
      <c r="I222" s="683" t="s">
        <v>878</v>
      </c>
      <c r="J222" s="679"/>
      <c r="K222" s="679"/>
      <c r="L222" s="1004"/>
      <c r="M222" s="1003" t="s">
        <v>864</v>
      </c>
      <c r="N222" s="1003"/>
      <c r="O222" s="682">
        <f>DSUM(Datos!$C$691:$I$721,"emisiones",'8. Informe final. Resultados'!L215:P216)/1000</f>
        <v>0</v>
      </c>
      <c r="P222" s="683" t="s">
        <v>878</v>
      </c>
      <c r="Q222" s="484"/>
      <c r="R222" s="479"/>
    </row>
    <row r="223" spans="1:29" ht="18" customHeight="1" x14ac:dyDescent="0.3">
      <c r="D223" s="679"/>
      <c r="E223" s="1003" t="s">
        <v>869</v>
      </c>
      <c r="F223" s="1003"/>
      <c r="G223" s="1003"/>
      <c r="H223" s="682">
        <f>SUM(H218:H222)</f>
        <v>0</v>
      </c>
      <c r="I223" s="683" t="s">
        <v>878</v>
      </c>
      <c r="J223" s="679"/>
      <c r="K223" s="679"/>
      <c r="L223" s="1003" t="s">
        <v>869</v>
      </c>
      <c r="M223" s="1003"/>
      <c r="N223" s="1003"/>
      <c r="O223" s="682">
        <f>SUM(O218:O222)</f>
        <v>0</v>
      </c>
      <c r="P223" s="683" t="s">
        <v>878</v>
      </c>
      <c r="Q223" s="484"/>
      <c r="R223" s="479"/>
    </row>
    <row r="224" spans="1:29" ht="6" customHeight="1" x14ac:dyDescent="0.3">
      <c r="D224" s="679"/>
      <c r="E224" s="685"/>
      <c r="F224" s="686"/>
      <c r="G224" s="686"/>
      <c r="H224" s="682"/>
      <c r="I224" s="686"/>
      <c r="J224" s="679"/>
      <c r="K224" s="679"/>
      <c r="L224" s="685"/>
      <c r="M224" s="686"/>
      <c r="N224" s="686"/>
      <c r="O224" s="682"/>
      <c r="P224" s="686"/>
      <c r="Q224" s="484"/>
      <c r="R224" s="479"/>
    </row>
    <row r="225" spans="1:29" ht="18" customHeight="1" x14ac:dyDescent="0.3">
      <c r="D225" s="679"/>
      <c r="E225" s="1004" t="s">
        <v>1026</v>
      </c>
      <c r="F225" s="1003" t="s">
        <v>858</v>
      </c>
      <c r="G225" s="1003"/>
      <c r="H225" s="687">
        <f>DSUM(Datos!$C$752:$H$774,"emisiones",'8. Informe final. Resultados'!E215:J216)/1000</f>
        <v>0</v>
      </c>
      <c r="I225" s="688" t="str">
        <f>IF($G$13&lt;2021,"t CO₂","t CO₂e")</f>
        <v>t CO₂e</v>
      </c>
      <c r="J225" s="679"/>
      <c r="K225" s="679"/>
      <c r="L225" s="1004" t="s">
        <v>1026</v>
      </c>
      <c r="M225" s="1003" t="s">
        <v>858</v>
      </c>
      <c r="N225" s="1003"/>
      <c r="O225" s="687">
        <f>DSUM(Datos!$C$752:$H$774,"emisiones",'8. Informe final. Resultados'!L215:P216)/1000</f>
        <v>0</v>
      </c>
      <c r="P225" s="688" t="str">
        <f>IF($G$13&lt;2021,"t CO₂","t CO₂e")</f>
        <v>t CO₂e</v>
      </c>
      <c r="Q225" s="484"/>
      <c r="R225" s="479"/>
    </row>
    <row r="226" spans="1:29" ht="18" customHeight="1" x14ac:dyDescent="0.3">
      <c r="D226" s="679"/>
      <c r="E226" s="1004"/>
      <c r="F226" s="1003" t="s">
        <v>859</v>
      </c>
      <c r="G226" s="1003"/>
      <c r="H226" s="687">
        <f>DSUM(Datos!$C$1018:$H$1028,"emisiones",'8. Informe final. Resultados'!E215:J216)/1000</f>
        <v>0</v>
      </c>
      <c r="I226" s="688" t="str">
        <f>IF($G$13&lt;2021,"t CO₂","t CO₂e")</f>
        <v>t CO₂e</v>
      </c>
      <c r="J226" s="679"/>
      <c r="K226" s="679"/>
      <c r="L226" s="1004"/>
      <c r="M226" s="1003" t="s">
        <v>859</v>
      </c>
      <c r="N226" s="1003"/>
      <c r="O226" s="687">
        <f>DSUM(Datos!$C$1018:$H$1028,"emisiones",'8. Informe final. Resultados'!L215:P216)/1000</f>
        <v>0</v>
      </c>
      <c r="P226" s="688" t="str">
        <f>IF($G$13&lt;2021,"t CO₂","t CO₂e")</f>
        <v>t CO₂e</v>
      </c>
      <c r="Q226" s="484"/>
      <c r="R226" s="479"/>
    </row>
    <row r="227" spans="1:29" ht="18" customHeight="1" x14ac:dyDescent="0.3">
      <c r="D227" s="679"/>
      <c r="E227" s="1004"/>
      <c r="F227" s="1003" t="s">
        <v>1002</v>
      </c>
      <c r="G227" s="1003"/>
      <c r="H227" s="687">
        <f>DSUM(Datos!$C$1042:$G$1052,"emisiones",'8. Informe final. Resultados'!E215:J216)/1000</f>
        <v>0</v>
      </c>
      <c r="I227" s="688" t="s">
        <v>878</v>
      </c>
      <c r="J227" s="679"/>
      <c r="K227" s="679"/>
      <c r="L227" s="1004"/>
      <c r="M227" s="1003" t="s">
        <v>1002</v>
      </c>
      <c r="N227" s="1003"/>
      <c r="O227" s="687">
        <f>DSUM(Datos!$C$1042:$G$1052,"emisiones",'8. Informe final. Resultados'!L215:P216)/1000</f>
        <v>0</v>
      </c>
      <c r="P227" s="688" t="s">
        <v>878</v>
      </c>
      <c r="Q227" s="484"/>
      <c r="R227" s="479"/>
    </row>
    <row r="228" spans="1:29" ht="18" customHeight="1" x14ac:dyDescent="0.3">
      <c r="D228" s="679"/>
      <c r="E228" s="1003" t="s">
        <v>1003</v>
      </c>
      <c r="F228" s="1003"/>
      <c r="G228" s="1003"/>
      <c r="H228" s="689">
        <f>SUM(H225:H227)</f>
        <v>0</v>
      </c>
      <c r="I228" s="688" t="str">
        <f t="shared" ref="I228" si="20">IF($G$13&lt;2021,"t CO₂","t CO₂e")</f>
        <v>t CO₂e</v>
      </c>
      <c r="J228" s="679"/>
      <c r="K228" s="679"/>
      <c r="L228" s="1003" t="s">
        <v>1003</v>
      </c>
      <c r="M228" s="1003"/>
      <c r="N228" s="1003"/>
      <c r="O228" s="689">
        <f>SUM(O225:O227)</f>
        <v>0</v>
      </c>
      <c r="P228" s="688" t="str">
        <f t="shared" ref="P228" si="21">IF($G$13&lt;2021,"t CO₂","t CO₂e")</f>
        <v>t CO₂e</v>
      </c>
      <c r="Q228" s="484"/>
      <c r="R228" s="479"/>
    </row>
    <row r="229" spans="1:29" ht="5.25" customHeight="1" x14ac:dyDescent="0.3">
      <c r="D229" s="679"/>
      <c r="E229" s="685"/>
      <c r="F229" s="685"/>
      <c r="G229" s="685"/>
      <c r="H229" s="684"/>
      <c r="I229" s="685"/>
      <c r="J229" s="679"/>
      <c r="K229" s="679"/>
      <c r="L229" s="685"/>
      <c r="M229" s="685"/>
      <c r="N229" s="685"/>
      <c r="O229" s="684"/>
      <c r="P229" s="685"/>
      <c r="Q229" s="484"/>
      <c r="R229" s="479"/>
    </row>
    <row r="230" spans="1:29" ht="18" customHeight="1" x14ac:dyDescent="0.3">
      <c r="D230" s="679"/>
      <c r="E230" s="685" t="s">
        <v>511</v>
      </c>
      <c r="F230" s="1003"/>
      <c r="G230" s="1003"/>
      <c r="H230" s="684">
        <f>IF(ISNUMBER(SUM(H223+H228)),SUM(SUM(H228+H223)),"")</f>
        <v>0</v>
      </c>
      <c r="I230" s="690" t="s">
        <v>878</v>
      </c>
      <c r="J230" s="679"/>
      <c r="K230" s="679"/>
      <c r="L230" s="685" t="s">
        <v>511</v>
      </c>
      <c r="M230" s="1003"/>
      <c r="N230" s="1003"/>
      <c r="O230" s="684">
        <f>IF(ISNUMBER(SUM(O223+O228)),SUM(SUM(O228+O223)),"")</f>
        <v>0</v>
      </c>
      <c r="P230" s="691" t="s">
        <v>878</v>
      </c>
      <c r="Q230" s="484"/>
      <c r="R230" s="479"/>
    </row>
    <row r="231" spans="1:29" s="479" customFormat="1" ht="18" customHeight="1" x14ac:dyDescent="0.3">
      <c r="A231" s="419"/>
      <c r="B231" s="540"/>
      <c r="C231" s="486"/>
      <c r="D231" s="680"/>
      <c r="E231" s="679" t="s">
        <v>164</v>
      </c>
      <c r="F231" s="679"/>
      <c r="G231" s="680"/>
      <c r="H231" s="680"/>
      <c r="I231" s="680"/>
      <c r="J231" s="679"/>
      <c r="K231" s="679"/>
      <c r="L231" s="679" t="s">
        <v>164</v>
      </c>
      <c r="M231" s="679"/>
      <c r="N231" s="680"/>
      <c r="O231" s="680"/>
      <c r="P231" s="680"/>
      <c r="Q231" s="484"/>
      <c r="S231" s="408"/>
      <c r="T231" s="408"/>
      <c r="U231" s="408"/>
      <c r="V231" s="408"/>
      <c r="W231" s="408"/>
      <c r="X231" s="408"/>
      <c r="Y231" s="408"/>
      <c r="Z231" s="408"/>
      <c r="AA231" s="408"/>
      <c r="AB231" s="408"/>
      <c r="AC231" s="408"/>
    </row>
    <row r="232" spans="1:29" s="479" customFormat="1" ht="18" customHeight="1" x14ac:dyDescent="0.3">
      <c r="A232" s="419"/>
      <c r="B232" s="540"/>
      <c r="C232" s="486"/>
      <c r="D232" s="680"/>
      <c r="E232" s="1005" t="e">
        <f>Datos!$E$1145</f>
        <v>#N/A</v>
      </c>
      <c r="F232" s="1005"/>
      <c r="G232" s="1005"/>
      <c r="H232" s="1005"/>
      <c r="I232" s="1005"/>
      <c r="J232" s="1005"/>
      <c r="K232" s="681"/>
      <c r="L232" s="1005" t="e">
        <f>Datos!$E$1146</f>
        <v>#N/A</v>
      </c>
      <c r="M232" s="1005"/>
      <c r="N232" s="1005"/>
      <c r="O232" s="1005"/>
      <c r="P232" s="1005"/>
      <c r="Q232" s="482"/>
      <c r="S232" s="408"/>
      <c r="T232" s="408"/>
      <c r="U232" s="408"/>
      <c r="V232" s="408"/>
      <c r="W232" s="408"/>
      <c r="X232" s="408"/>
      <c r="Y232" s="408"/>
      <c r="Z232" s="408"/>
      <c r="AA232" s="408"/>
      <c r="AB232" s="408"/>
      <c r="AC232" s="408"/>
    </row>
    <row r="233" spans="1:29" s="479" customFormat="1" ht="9.75" customHeight="1" x14ac:dyDescent="0.3">
      <c r="A233" s="419"/>
      <c r="B233" s="540"/>
      <c r="C233" s="486"/>
      <c r="D233" s="680"/>
      <c r="E233" s="679"/>
      <c r="F233" s="679"/>
      <c r="G233" s="680"/>
      <c r="H233" s="680"/>
      <c r="I233" s="680"/>
      <c r="J233" s="679"/>
      <c r="K233" s="679"/>
      <c r="L233" s="679"/>
      <c r="M233" s="679"/>
      <c r="N233" s="680"/>
      <c r="O233" s="680"/>
      <c r="P233" s="680"/>
      <c r="Q233" s="484"/>
      <c r="S233" s="408"/>
      <c r="T233" s="408"/>
      <c r="U233" s="408"/>
      <c r="V233" s="408"/>
      <c r="W233" s="408"/>
      <c r="X233" s="408"/>
      <c r="Y233" s="408"/>
      <c r="Z233" s="408"/>
      <c r="AA233" s="408"/>
      <c r="AB233" s="408"/>
      <c r="AC233" s="408"/>
    </row>
    <row r="234" spans="1:29" ht="18" customHeight="1" x14ac:dyDescent="0.3">
      <c r="D234" s="679"/>
      <c r="E234" s="1004" t="s">
        <v>1025</v>
      </c>
      <c r="F234" s="1003" t="s">
        <v>880</v>
      </c>
      <c r="G234" s="1003"/>
      <c r="H234" s="682">
        <f>DSUM(Datos!$C$131:$O$153,"emisiones",'8. Informe final. Resultados'!E231:J232)/1000</f>
        <v>0</v>
      </c>
      <c r="I234" s="683" t="s">
        <v>878</v>
      </c>
      <c r="J234" s="679"/>
      <c r="K234" s="679"/>
      <c r="L234" s="1004" t="s">
        <v>1025</v>
      </c>
      <c r="M234" s="1003" t="s">
        <v>880</v>
      </c>
      <c r="N234" s="1003"/>
      <c r="O234" s="682">
        <f>DSUM(Datos!$C$131:$O$153,"emisiones",'8. Informe final. Resultados'!L231:P232)/1000</f>
        <v>0</v>
      </c>
      <c r="P234" s="683" t="s">
        <v>878</v>
      </c>
      <c r="Q234" s="484"/>
      <c r="R234" s="479"/>
    </row>
    <row r="235" spans="1:29" ht="18" customHeight="1" x14ac:dyDescent="0.3">
      <c r="D235" s="679"/>
      <c r="E235" s="1004"/>
      <c r="F235" s="1003" t="s">
        <v>691</v>
      </c>
      <c r="G235" s="1003"/>
      <c r="H235" s="682">
        <f>DSUM(Datos!$C$385:$P$425,"emisiones",'8. Informe final. Resultados'!E231:J232)/1000</f>
        <v>0</v>
      </c>
      <c r="I235" s="683" t="s">
        <v>878</v>
      </c>
      <c r="J235" s="679"/>
      <c r="K235" s="679"/>
      <c r="L235" s="1004"/>
      <c r="M235" s="1003" t="s">
        <v>691</v>
      </c>
      <c r="N235" s="1003"/>
      <c r="O235" s="682">
        <f>DSUM(Datos!$C$385:$P$425,"emisiones",'8. Informe final. Resultados'!L231:P232)/1000</f>
        <v>0</v>
      </c>
      <c r="P235" s="683" t="s">
        <v>878</v>
      </c>
      <c r="Q235" s="484"/>
      <c r="R235" s="479"/>
    </row>
    <row r="236" spans="1:29" ht="18" customHeight="1" x14ac:dyDescent="0.3">
      <c r="D236" s="679"/>
      <c r="E236" s="1004"/>
      <c r="F236" s="1003" t="s">
        <v>853</v>
      </c>
      <c r="G236" s="1003"/>
      <c r="H236" s="682">
        <f>DSUM(Datos!$C$461:$P$466,"emisiones",'8. Informe final. Resultados'!E231:J232)/1000</f>
        <v>0</v>
      </c>
      <c r="I236" s="683" t="s">
        <v>878</v>
      </c>
      <c r="J236" s="679"/>
      <c r="K236" s="679"/>
      <c r="L236" s="1004"/>
      <c r="M236" s="1003" t="s">
        <v>853</v>
      </c>
      <c r="N236" s="1003"/>
      <c r="O236" s="682">
        <f>DSUM(Datos!$C$461:$P$466,"emisiones",'8. Informe final. Resultados'!L231:P232)/1000</f>
        <v>0</v>
      </c>
      <c r="P236" s="683" t="s">
        <v>878</v>
      </c>
      <c r="Q236" s="484"/>
      <c r="R236" s="479"/>
    </row>
    <row r="237" spans="1:29" ht="18" customHeight="1" x14ac:dyDescent="0.3">
      <c r="D237" s="679"/>
      <c r="E237" s="1004"/>
      <c r="F237" s="1003" t="s">
        <v>699</v>
      </c>
      <c r="G237" s="1003"/>
      <c r="H237" s="682">
        <f>DSUM(Datos!$C$552:$P$563,"emisiones",'8. Informe final. Resultados'!E231:J232)/1000</f>
        <v>0</v>
      </c>
      <c r="I237" s="683" t="s">
        <v>878</v>
      </c>
      <c r="J237" s="679"/>
      <c r="K237" s="679"/>
      <c r="L237" s="1004"/>
      <c r="M237" s="1003" t="s">
        <v>699</v>
      </c>
      <c r="N237" s="1003"/>
      <c r="O237" s="682">
        <f>DSUM(Datos!$C$552:$P$563,"emisiones",'8. Informe final. Resultados'!L231:P232)/1000</f>
        <v>0</v>
      </c>
      <c r="P237" s="683" t="s">
        <v>878</v>
      </c>
      <c r="Q237" s="484"/>
      <c r="R237" s="479"/>
    </row>
    <row r="238" spans="1:29" ht="18" customHeight="1" x14ac:dyDescent="0.3">
      <c r="D238" s="679"/>
      <c r="E238" s="1004"/>
      <c r="F238" s="1003" t="s">
        <v>864</v>
      </c>
      <c r="G238" s="1003"/>
      <c r="H238" s="682">
        <f>DSUM(Datos!$C$691:$I$721,"emisiones",'8. Informe final. Resultados'!E231:J232)/1000</f>
        <v>0</v>
      </c>
      <c r="I238" s="683" t="s">
        <v>878</v>
      </c>
      <c r="J238" s="679"/>
      <c r="K238" s="679"/>
      <c r="L238" s="1004"/>
      <c r="M238" s="1003" t="s">
        <v>864</v>
      </c>
      <c r="N238" s="1003"/>
      <c r="O238" s="682">
        <f>DSUM(Datos!$C$691:$I$721,"emisiones",'8. Informe final. Resultados'!L231:P232)/1000</f>
        <v>0</v>
      </c>
      <c r="P238" s="683" t="s">
        <v>878</v>
      </c>
      <c r="Q238" s="484"/>
      <c r="R238" s="479"/>
    </row>
    <row r="239" spans="1:29" ht="18" customHeight="1" x14ac:dyDescent="0.3">
      <c r="D239" s="679"/>
      <c r="E239" s="1003" t="s">
        <v>869</v>
      </c>
      <c r="F239" s="1003"/>
      <c r="G239" s="1003"/>
      <c r="H239" s="682">
        <f>SUM(H234:H238)</f>
        <v>0</v>
      </c>
      <c r="I239" s="683" t="s">
        <v>878</v>
      </c>
      <c r="J239" s="679"/>
      <c r="K239" s="679"/>
      <c r="L239" s="1003" t="s">
        <v>869</v>
      </c>
      <c r="M239" s="1003"/>
      <c r="N239" s="1003"/>
      <c r="O239" s="682">
        <f>SUM(O234:O238)</f>
        <v>0</v>
      </c>
      <c r="P239" s="683" t="s">
        <v>878</v>
      </c>
      <c r="Q239" s="484"/>
      <c r="R239" s="479"/>
    </row>
    <row r="240" spans="1:29" ht="6" customHeight="1" x14ac:dyDescent="0.3">
      <c r="D240" s="679"/>
      <c r="E240" s="685"/>
      <c r="F240" s="686"/>
      <c r="G240" s="686"/>
      <c r="H240" s="682"/>
      <c r="I240" s="686"/>
      <c r="J240" s="679"/>
      <c r="K240" s="679"/>
      <c r="L240" s="685"/>
      <c r="M240" s="686"/>
      <c r="N240" s="686"/>
      <c r="O240" s="682"/>
      <c r="P240" s="686"/>
      <c r="Q240" s="484"/>
      <c r="R240" s="479"/>
    </row>
    <row r="241" spans="1:29" ht="18" customHeight="1" x14ac:dyDescent="0.3">
      <c r="D241" s="679"/>
      <c r="E241" s="1004" t="s">
        <v>1026</v>
      </c>
      <c r="F241" s="1003" t="s">
        <v>858</v>
      </c>
      <c r="G241" s="1003"/>
      <c r="H241" s="687">
        <f>DSUM(Datos!$C$752:$H$774,"emisiones",'8. Informe final. Resultados'!E231:J232)/1000</f>
        <v>0</v>
      </c>
      <c r="I241" s="688" t="str">
        <f>IF($G$13&lt;2021,"t CO₂","t CO₂e")</f>
        <v>t CO₂e</v>
      </c>
      <c r="J241" s="679"/>
      <c r="K241" s="679"/>
      <c r="L241" s="1004" t="s">
        <v>1026</v>
      </c>
      <c r="M241" s="1003" t="s">
        <v>858</v>
      </c>
      <c r="N241" s="1003"/>
      <c r="O241" s="687">
        <f>DSUM(Datos!$C$752:$H$774,"emisiones",'8. Informe final. Resultados'!L231:P232)/1000</f>
        <v>0</v>
      </c>
      <c r="P241" s="688" t="str">
        <f>IF($G$13&lt;2021,"t CO₂","t CO₂e")</f>
        <v>t CO₂e</v>
      </c>
      <c r="Q241" s="484"/>
      <c r="R241" s="479"/>
    </row>
    <row r="242" spans="1:29" ht="18" customHeight="1" x14ac:dyDescent="0.3">
      <c r="D242" s="679"/>
      <c r="E242" s="1004"/>
      <c r="F242" s="1003" t="s">
        <v>859</v>
      </c>
      <c r="G242" s="1003"/>
      <c r="H242" s="687">
        <f>DSUM(Datos!$C$1018:$H$1028,"emisiones",'8. Informe final. Resultados'!E231:J232)/1000</f>
        <v>0</v>
      </c>
      <c r="I242" s="688" t="str">
        <f>IF($G$13&lt;2021,"t CO₂","t CO₂e")</f>
        <v>t CO₂e</v>
      </c>
      <c r="J242" s="679"/>
      <c r="K242" s="679"/>
      <c r="L242" s="1004"/>
      <c r="M242" s="1003" t="s">
        <v>859</v>
      </c>
      <c r="N242" s="1003"/>
      <c r="O242" s="687">
        <f>DSUM(Datos!$C$1018:$H$1028,"emisiones",'8. Informe final. Resultados'!L231:P232)/1000</f>
        <v>0</v>
      </c>
      <c r="P242" s="688" t="str">
        <f>IF($G$13&lt;2021,"t CO₂","t CO₂e")</f>
        <v>t CO₂e</v>
      </c>
      <c r="Q242" s="484"/>
      <c r="R242" s="479"/>
    </row>
    <row r="243" spans="1:29" ht="18" customHeight="1" x14ac:dyDescent="0.3">
      <c r="D243" s="679"/>
      <c r="E243" s="1004"/>
      <c r="F243" s="1003" t="s">
        <v>1002</v>
      </c>
      <c r="G243" s="1003"/>
      <c r="H243" s="687">
        <f>DSUM(Datos!$C$1042:$G$1052,"emisiones",'8. Informe final. Resultados'!E231:J232)/1000</f>
        <v>0</v>
      </c>
      <c r="I243" s="688" t="s">
        <v>878</v>
      </c>
      <c r="J243" s="679"/>
      <c r="K243" s="679"/>
      <c r="L243" s="1004"/>
      <c r="M243" s="1003" t="s">
        <v>1002</v>
      </c>
      <c r="N243" s="1003"/>
      <c r="O243" s="687">
        <f>DSUM(Datos!$C$1042:$G$1052,"emisiones",'8. Informe final. Resultados'!L231:P232)/1000</f>
        <v>0</v>
      </c>
      <c r="P243" s="688" t="s">
        <v>878</v>
      </c>
      <c r="Q243" s="484"/>
      <c r="R243" s="479"/>
    </row>
    <row r="244" spans="1:29" ht="18" customHeight="1" x14ac:dyDescent="0.3">
      <c r="D244" s="679"/>
      <c r="E244" s="1003" t="s">
        <v>1003</v>
      </c>
      <c r="F244" s="1003"/>
      <c r="G244" s="1003"/>
      <c r="H244" s="689">
        <f>SUM(H241:H243)</f>
        <v>0</v>
      </c>
      <c r="I244" s="688" t="str">
        <f t="shared" ref="I244" si="22">IF($G$13&lt;2021,"t CO₂","t CO₂e")</f>
        <v>t CO₂e</v>
      </c>
      <c r="J244" s="679"/>
      <c r="K244" s="679"/>
      <c r="L244" s="1003" t="s">
        <v>1003</v>
      </c>
      <c r="M244" s="1003"/>
      <c r="N244" s="1003"/>
      <c r="O244" s="689">
        <f>SUM(O241:O243)</f>
        <v>0</v>
      </c>
      <c r="P244" s="688" t="str">
        <f t="shared" ref="P244" si="23">IF($G$13&lt;2021,"t CO₂","t CO₂e")</f>
        <v>t CO₂e</v>
      </c>
      <c r="Q244" s="484"/>
      <c r="R244" s="479"/>
    </row>
    <row r="245" spans="1:29" ht="5.25" customHeight="1" x14ac:dyDescent="0.3">
      <c r="D245" s="679"/>
      <c r="E245" s="685"/>
      <c r="F245" s="685"/>
      <c r="G245" s="685"/>
      <c r="H245" s="684"/>
      <c r="I245" s="685"/>
      <c r="J245" s="679"/>
      <c r="K245" s="679"/>
      <c r="L245" s="685"/>
      <c r="M245" s="685"/>
      <c r="N245" s="685"/>
      <c r="O245" s="684"/>
      <c r="P245" s="685"/>
      <c r="Q245" s="484"/>
      <c r="R245" s="479"/>
    </row>
    <row r="246" spans="1:29" ht="18" customHeight="1" x14ac:dyDescent="0.3">
      <c r="D246" s="679"/>
      <c r="E246" s="685" t="s">
        <v>511</v>
      </c>
      <c r="F246" s="1003"/>
      <c r="G246" s="1003"/>
      <c r="H246" s="684">
        <f>IF(ISNUMBER(SUM(H239+H244)),SUM(SUM(H244+H239)),"")</f>
        <v>0</v>
      </c>
      <c r="I246" s="690" t="s">
        <v>878</v>
      </c>
      <c r="J246" s="679"/>
      <c r="K246" s="679"/>
      <c r="L246" s="685" t="s">
        <v>511</v>
      </c>
      <c r="M246" s="1003"/>
      <c r="N246" s="1003"/>
      <c r="O246" s="684">
        <f>IF(ISNUMBER(SUM(O239+O244)),SUM(SUM(O244+O239)),"")</f>
        <v>0</v>
      </c>
      <c r="P246" s="691" t="s">
        <v>878</v>
      </c>
      <c r="Q246" s="484"/>
      <c r="R246" s="479"/>
    </row>
    <row r="247" spans="1:29" s="479" customFormat="1" x14ac:dyDescent="0.3">
      <c r="A247" s="419"/>
      <c r="B247" s="540"/>
      <c r="C247" s="393"/>
      <c r="D247" s="679"/>
      <c r="E247" s="679"/>
      <c r="F247" s="679"/>
      <c r="G247" s="680"/>
      <c r="H247" s="680"/>
      <c r="I247" s="680"/>
      <c r="J247" s="680"/>
      <c r="K247" s="679"/>
      <c r="L247" s="408"/>
      <c r="M247" s="408"/>
      <c r="N247" s="408"/>
      <c r="O247" s="408"/>
      <c r="P247" s="408"/>
      <c r="Q247" s="408"/>
      <c r="R247" s="408"/>
      <c r="S247" s="408"/>
      <c r="T247" s="408"/>
      <c r="U247" s="408"/>
      <c r="V247" s="408"/>
      <c r="W247" s="408"/>
      <c r="X247" s="408"/>
      <c r="Y247" s="408"/>
      <c r="Z247" s="408"/>
      <c r="AA247" s="408"/>
      <c r="AB247" s="408"/>
      <c r="AC247" s="408"/>
    </row>
    <row r="248" spans="1:29" s="479" customFormat="1" x14ac:dyDescent="0.3">
      <c r="A248" s="419"/>
      <c r="B248" s="540"/>
      <c r="C248" s="393"/>
      <c r="D248" s="679"/>
      <c r="E248" s="679"/>
      <c r="F248" s="679"/>
      <c r="G248" s="680"/>
      <c r="H248" s="680"/>
      <c r="I248" s="680"/>
      <c r="J248" s="680"/>
      <c r="K248" s="679"/>
      <c r="L248" s="408"/>
      <c r="M248" s="408"/>
      <c r="N248" s="408"/>
      <c r="O248" s="408"/>
      <c r="P248" s="408"/>
      <c r="Q248" s="408"/>
      <c r="R248" s="408"/>
      <c r="S248" s="408"/>
      <c r="T248" s="408"/>
      <c r="U248" s="408"/>
      <c r="V248" s="408"/>
      <c r="W248" s="408"/>
      <c r="X248" s="408"/>
      <c r="Y248" s="408"/>
      <c r="Z248" s="408"/>
      <c r="AA248" s="408"/>
      <c r="AB248" s="408"/>
      <c r="AC248" s="408"/>
    </row>
    <row r="249" spans="1:29" s="479" customFormat="1" x14ac:dyDescent="0.3">
      <c r="A249" s="419"/>
      <c r="B249" s="540"/>
      <c r="C249" s="393"/>
      <c r="D249" s="679"/>
      <c r="E249" s="679"/>
      <c r="F249" s="679"/>
      <c r="G249" s="680"/>
      <c r="H249" s="680"/>
      <c r="I249" s="680"/>
      <c r="J249" s="680"/>
      <c r="K249" s="679"/>
      <c r="L249" s="679"/>
      <c r="M249" s="679"/>
      <c r="N249" s="679"/>
      <c r="O249" s="679"/>
      <c r="P249" s="679"/>
      <c r="Q249" s="408"/>
      <c r="R249" s="408"/>
      <c r="S249" s="408"/>
      <c r="T249" s="408"/>
      <c r="U249" s="408"/>
      <c r="V249" s="408"/>
      <c r="W249" s="408"/>
      <c r="X249" s="408"/>
      <c r="Y249" s="408"/>
      <c r="Z249" s="408"/>
      <c r="AA249" s="408"/>
      <c r="AB249" s="408"/>
      <c r="AC249" s="408"/>
    </row>
    <row r="250" spans="1:29" s="479" customFormat="1" x14ac:dyDescent="0.3">
      <c r="A250" s="419"/>
      <c r="B250" s="540"/>
      <c r="C250" s="393"/>
      <c r="D250" s="408"/>
      <c r="E250" s="408"/>
      <c r="F250" s="408"/>
      <c r="G250" s="475"/>
      <c r="H250" s="475"/>
      <c r="I250" s="475"/>
      <c r="J250" s="475"/>
      <c r="K250" s="408"/>
      <c r="L250" s="408"/>
      <c r="M250" s="408"/>
      <c r="N250" s="408"/>
      <c r="O250" s="408"/>
      <c r="P250" s="408"/>
      <c r="Q250" s="408"/>
      <c r="R250" s="408"/>
      <c r="S250" s="408"/>
      <c r="T250" s="408"/>
      <c r="U250" s="408"/>
      <c r="V250" s="408"/>
      <c r="W250" s="408"/>
      <c r="X250" s="408"/>
      <c r="Y250" s="408"/>
      <c r="Z250" s="408"/>
      <c r="AA250" s="408"/>
      <c r="AB250" s="408"/>
      <c r="AC250" s="408"/>
    </row>
    <row r="251" spans="1:29" s="479" customFormat="1" x14ac:dyDescent="0.3">
      <c r="A251" s="419"/>
      <c r="B251" s="540"/>
      <c r="C251" s="393"/>
      <c r="D251" s="408"/>
      <c r="E251" s="408"/>
      <c r="F251" s="408"/>
      <c r="G251" s="475"/>
      <c r="H251" s="475"/>
      <c r="I251" s="475"/>
      <c r="J251" s="475"/>
      <c r="K251" s="408"/>
      <c r="L251" s="408"/>
      <c r="M251" s="408"/>
      <c r="N251" s="408"/>
      <c r="O251" s="408"/>
      <c r="P251" s="408"/>
      <c r="Q251" s="408"/>
      <c r="R251" s="408"/>
      <c r="S251" s="408"/>
      <c r="T251" s="408"/>
      <c r="U251" s="408"/>
      <c r="V251" s="408"/>
      <c r="W251" s="408"/>
      <c r="X251" s="408"/>
      <c r="Y251" s="408"/>
      <c r="Z251" s="408"/>
      <c r="AA251" s="408"/>
      <c r="AB251" s="408"/>
      <c r="AC251" s="408"/>
    </row>
    <row r="252" spans="1:29" s="479" customFormat="1" x14ac:dyDescent="0.3">
      <c r="A252" s="419"/>
      <c r="B252" s="540"/>
      <c r="C252" s="393"/>
      <c r="D252" s="408"/>
      <c r="E252" s="408"/>
      <c r="F252" s="408"/>
      <c r="G252" s="475"/>
      <c r="H252" s="475"/>
      <c r="I252" s="475"/>
      <c r="J252" s="475"/>
      <c r="K252" s="408"/>
      <c r="L252" s="408"/>
      <c r="M252" s="408"/>
      <c r="N252" s="408"/>
      <c r="O252" s="408"/>
      <c r="P252" s="408"/>
      <c r="Q252" s="408"/>
      <c r="R252" s="408"/>
      <c r="S252" s="408"/>
      <c r="T252" s="408"/>
      <c r="U252" s="408"/>
      <c r="V252" s="408"/>
      <c r="W252" s="408"/>
      <c r="X252" s="408"/>
      <c r="Y252" s="408"/>
      <c r="Z252" s="408"/>
      <c r="AA252" s="408"/>
      <c r="AB252" s="408"/>
      <c r="AC252" s="408"/>
    </row>
    <row r="253" spans="1:29" s="479" customFormat="1" x14ac:dyDescent="0.3">
      <c r="A253" s="419"/>
      <c r="B253" s="540"/>
      <c r="C253" s="393"/>
      <c r="D253" s="408"/>
      <c r="E253" s="408"/>
      <c r="F253" s="408"/>
      <c r="G253" s="475"/>
      <c r="H253" s="475"/>
      <c r="I253" s="475"/>
      <c r="J253" s="475"/>
      <c r="K253" s="408"/>
      <c r="L253" s="408"/>
      <c r="M253" s="408"/>
      <c r="N253" s="408"/>
      <c r="O253" s="408"/>
      <c r="P253" s="408"/>
      <c r="Q253" s="408"/>
      <c r="R253" s="408"/>
      <c r="S253" s="408"/>
      <c r="T253" s="408"/>
      <c r="U253" s="408"/>
      <c r="V253" s="408"/>
      <c r="W253" s="408"/>
      <c r="X253" s="408"/>
      <c r="Y253" s="408"/>
      <c r="Z253" s="408"/>
      <c r="AA253" s="408"/>
      <c r="AB253" s="408"/>
      <c r="AC253" s="408"/>
    </row>
    <row r="254" spans="1:29" s="479" customFormat="1" x14ac:dyDescent="0.3">
      <c r="A254" s="419"/>
      <c r="B254" s="540"/>
      <c r="C254" s="393"/>
      <c r="D254" s="408"/>
      <c r="E254" s="408"/>
      <c r="F254" s="408"/>
      <c r="G254" s="475"/>
      <c r="H254" s="475"/>
      <c r="I254" s="475"/>
      <c r="J254" s="475"/>
      <c r="K254" s="408"/>
      <c r="L254" s="408"/>
      <c r="M254" s="408"/>
      <c r="N254" s="408"/>
      <c r="O254" s="408"/>
      <c r="P254" s="408"/>
      <c r="Q254" s="408"/>
      <c r="R254" s="408"/>
      <c r="S254" s="408"/>
      <c r="T254" s="408"/>
      <c r="U254" s="408"/>
      <c r="V254" s="408"/>
      <c r="W254" s="408"/>
      <c r="X254" s="408"/>
      <c r="Y254" s="408"/>
      <c r="Z254" s="408"/>
      <c r="AA254" s="408"/>
      <c r="AB254" s="408"/>
      <c r="AC254" s="408"/>
    </row>
    <row r="255" spans="1:29" s="479" customFormat="1" x14ac:dyDescent="0.3">
      <c r="A255" s="419"/>
      <c r="B255" s="540"/>
      <c r="C255" s="393"/>
      <c r="D255" s="408"/>
      <c r="E255" s="408"/>
      <c r="F255" s="408"/>
      <c r="G255" s="475"/>
      <c r="H255" s="475"/>
      <c r="I255" s="475"/>
      <c r="J255" s="475"/>
      <c r="K255" s="408"/>
      <c r="L255" s="408"/>
      <c r="M255" s="408"/>
      <c r="N255" s="408"/>
      <c r="O255" s="408"/>
      <c r="P255" s="408"/>
      <c r="Q255" s="408"/>
      <c r="R255" s="408"/>
      <c r="S255" s="408"/>
      <c r="T255" s="408"/>
      <c r="U255" s="408"/>
      <c r="V255" s="408"/>
      <c r="W255" s="408"/>
      <c r="X255" s="408"/>
      <c r="Y255" s="408"/>
      <c r="Z255" s="408"/>
      <c r="AA255" s="408"/>
      <c r="AB255" s="408"/>
      <c r="AC255" s="408"/>
    </row>
    <row r="256" spans="1:29" s="479" customFormat="1" x14ac:dyDescent="0.3">
      <c r="A256" s="419"/>
      <c r="B256" s="540"/>
      <c r="C256" s="393"/>
      <c r="D256" s="408"/>
      <c r="E256" s="408"/>
      <c r="F256" s="408"/>
      <c r="G256" s="475"/>
      <c r="H256" s="475"/>
      <c r="I256" s="475"/>
      <c r="J256" s="475"/>
      <c r="K256" s="408"/>
      <c r="L256" s="408"/>
      <c r="M256" s="408"/>
      <c r="N256" s="408"/>
      <c r="O256" s="408"/>
      <c r="P256" s="408"/>
      <c r="Q256" s="408"/>
      <c r="R256" s="408"/>
      <c r="S256" s="408"/>
      <c r="T256" s="408"/>
      <c r="U256" s="408"/>
      <c r="V256" s="408"/>
      <c r="W256" s="408"/>
      <c r="X256" s="408"/>
      <c r="Y256" s="408"/>
      <c r="Z256" s="408"/>
      <c r="AA256" s="408"/>
      <c r="AB256" s="408"/>
      <c r="AC256" s="408"/>
    </row>
    <row r="257" spans="1:29" s="479" customFormat="1" x14ac:dyDescent="0.3">
      <c r="A257" s="419"/>
      <c r="B257" s="540"/>
      <c r="C257" s="393"/>
      <c r="D257" s="408"/>
      <c r="E257" s="408"/>
      <c r="F257" s="408"/>
      <c r="G257" s="475"/>
      <c r="H257" s="475"/>
      <c r="I257" s="475"/>
      <c r="J257" s="475"/>
      <c r="K257" s="408"/>
      <c r="L257" s="408"/>
      <c r="M257" s="408"/>
      <c r="N257" s="408"/>
      <c r="O257" s="408"/>
      <c r="P257" s="408"/>
      <c r="Q257" s="408"/>
      <c r="R257" s="408"/>
      <c r="S257" s="408"/>
      <c r="T257" s="408"/>
      <c r="U257" s="408"/>
      <c r="V257" s="408"/>
      <c r="W257" s="408"/>
      <c r="X257" s="408"/>
      <c r="Y257" s="408"/>
      <c r="Z257" s="408"/>
      <c r="AA257" s="408"/>
      <c r="AB257" s="408"/>
      <c r="AC257" s="408"/>
    </row>
    <row r="258" spans="1:29" s="479" customFormat="1" x14ac:dyDescent="0.3">
      <c r="A258" s="419"/>
      <c r="B258" s="540"/>
      <c r="C258" s="393"/>
      <c r="D258" s="408"/>
      <c r="E258" s="408"/>
      <c r="F258" s="408"/>
      <c r="G258" s="475"/>
      <c r="H258" s="475"/>
      <c r="I258" s="475"/>
      <c r="J258" s="475"/>
      <c r="K258" s="408"/>
      <c r="L258" s="408"/>
      <c r="M258" s="408"/>
      <c r="N258" s="408"/>
      <c r="O258" s="408"/>
      <c r="P258" s="408"/>
      <c r="Q258" s="408"/>
      <c r="R258" s="408"/>
      <c r="S258" s="408"/>
      <c r="T258" s="408"/>
      <c r="U258" s="408"/>
      <c r="V258" s="408"/>
      <c r="W258" s="408"/>
      <c r="X258" s="408"/>
      <c r="Y258" s="408"/>
      <c r="Z258" s="408"/>
      <c r="AA258" s="408"/>
      <c r="AB258" s="408"/>
      <c r="AC258" s="408"/>
    </row>
    <row r="259" spans="1:29" s="479" customFormat="1" x14ac:dyDescent="0.3">
      <c r="A259" s="419"/>
      <c r="B259" s="540"/>
      <c r="C259" s="393"/>
      <c r="D259" s="408"/>
      <c r="E259" s="408"/>
      <c r="F259" s="408"/>
      <c r="G259" s="475"/>
      <c r="H259" s="475"/>
      <c r="I259" s="475"/>
      <c r="J259" s="475"/>
      <c r="K259" s="408"/>
      <c r="L259" s="408"/>
      <c r="M259" s="408"/>
      <c r="N259" s="408"/>
      <c r="O259" s="408"/>
      <c r="P259" s="408"/>
      <c r="Q259" s="408"/>
      <c r="R259" s="408"/>
      <c r="S259" s="408"/>
      <c r="T259" s="408"/>
      <c r="U259" s="408"/>
      <c r="V259" s="408"/>
      <c r="W259" s="408"/>
      <c r="X259" s="408"/>
      <c r="Y259" s="408"/>
      <c r="Z259" s="408"/>
      <c r="AA259" s="408"/>
      <c r="AB259" s="408"/>
      <c r="AC259" s="408"/>
    </row>
    <row r="260" spans="1:29" s="479" customFormat="1" x14ac:dyDescent="0.3">
      <c r="A260" s="419"/>
      <c r="B260" s="540"/>
      <c r="C260" s="393"/>
      <c r="D260" s="408"/>
      <c r="E260" s="408"/>
      <c r="F260" s="408"/>
      <c r="G260" s="475"/>
      <c r="H260" s="475"/>
      <c r="I260" s="475"/>
      <c r="J260" s="475"/>
      <c r="K260" s="408"/>
      <c r="L260" s="408"/>
      <c r="M260" s="408"/>
      <c r="N260" s="408"/>
      <c r="O260" s="408"/>
      <c r="P260" s="408"/>
      <c r="Q260" s="408"/>
      <c r="R260" s="408"/>
      <c r="S260" s="408"/>
      <c r="T260" s="408"/>
      <c r="U260" s="408"/>
      <c r="V260" s="408"/>
      <c r="W260" s="408"/>
      <c r="X260" s="408"/>
      <c r="Y260" s="408"/>
      <c r="Z260" s="408"/>
      <c r="AA260" s="408"/>
      <c r="AB260" s="408"/>
      <c r="AC260" s="408"/>
    </row>
    <row r="261" spans="1:29" s="479" customFormat="1" x14ac:dyDescent="0.3">
      <c r="A261" s="419"/>
      <c r="B261" s="540"/>
      <c r="C261" s="393"/>
      <c r="D261" s="408"/>
      <c r="E261" s="408"/>
      <c r="F261" s="408"/>
      <c r="G261" s="475"/>
      <c r="H261" s="475"/>
      <c r="I261" s="475"/>
      <c r="J261" s="475"/>
      <c r="K261" s="408"/>
      <c r="L261" s="408"/>
      <c r="M261" s="408"/>
      <c r="N261" s="408"/>
      <c r="O261" s="408"/>
      <c r="P261" s="408"/>
      <c r="Q261" s="408"/>
      <c r="R261" s="408"/>
      <c r="S261" s="408"/>
      <c r="T261" s="408"/>
      <c r="U261" s="408"/>
      <c r="V261" s="408"/>
      <c r="W261" s="408"/>
      <c r="X261" s="408"/>
      <c r="Y261" s="408"/>
      <c r="Z261" s="408"/>
      <c r="AA261" s="408"/>
      <c r="AB261" s="408"/>
      <c r="AC261" s="408"/>
    </row>
    <row r="262" spans="1:29" s="479" customFormat="1" x14ac:dyDescent="0.3">
      <c r="A262" s="419"/>
      <c r="B262" s="540"/>
      <c r="C262" s="393"/>
      <c r="D262" s="408"/>
      <c r="E262" s="408"/>
      <c r="F262" s="408"/>
      <c r="G262" s="475"/>
      <c r="H262" s="475"/>
      <c r="I262" s="475"/>
      <c r="J262" s="475"/>
      <c r="K262" s="408"/>
      <c r="L262" s="408"/>
      <c r="M262" s="408"/>
      <c r="N262" s="408"/>
      <c r="O262" s="408"/>
      <c r="P262" s="408"/>
      <c r="Q262" s="408"/>
      <c r="R262" s="408"/>
      <c r="S262" s="408"/>
      <c r="T262" s="408"/>
      <c r="U262" s="408"/>
      <c r="V262" s="408"/>
      <c r="W262" s="408"/>
      <c r="X262" s="408"/>
      <c r="Y262" s="408"/>
      <c r="Z262" s="408"/>
      <c r="AA262" s="408"/>
      <c r="AB262" s="408"/>
      <c r="AC262" s="408"/>
    </row>
    <row r="263" spans="1:29" s="479" customFormat="1" x14ac:dyDescent="0.3">
      <c r="A263" s="419"/>
      <c r="B263" s="540"/>
      <c r="C263" s="393"/>
      <c r="D263" s="408"/>
      <c r="E263" s="408"/>
      <c r="F263" s="408"/>
      <c r="G263" s="475"/>
      <c r="H263" s="475"/>
      <c r="I263" s="475"/>
      <c r="J263" s="475"/>
      <c r="K263" s="408"/>
      <c r="L263" s="408"/>
      <c r="M263" s="408"/>
      <c r="N263" s="408"/>
      <c r="O263" s="408"/>
      <c r="P263" s="408"/>
      <c r="Q263" s="408"/>
      <c r="R263" s="408"/>
      <c r="S263" s="408"/>
      <c r="T263" s="408"/>
      <c r="U263" s="408"/>
      <c r="V263" s="408"/>
      <c r="W263" s="408"/>
      <c r="X263" s="408"/>
      <c r="Y263" s="408"/>
      <c r="Z263" s="408"/>
      <c r="AA263" s="408"/>
      <c r="AB263" s="408"/>
      <c r="AC263" s="408"/>
    </row>
    <row r="264" spans="1:29" s="479" customFormat="1" x14ac:dyDescent="0.3">
      <c r="A264" s="419"/>
      <c r="B264" s="540"/>
      <c r="C264" s="393"/>
      <c r="D264" s="408"/>
      <c r="E264" s="408"/>
      <c r="F264" s="408"/>
      <c r="G264" s="475"/>
      <c r="H264" s="475"/>
      <c r="I264" s="475"/>
      <c r="J264" s="475"/>
      <c r="K264" s="408"/>
      <c r="L264" s="408"/>
      <c r="M264" s="408"/>
      <c r="N264" s="408"/>
      <c r="O264" s="408"/>
      <c r="P264" s="408"/>
      <c r="Q264" s="408"/>
      <c r="R264" s="408"/>
      <c r="S264" s="408"/>
      <c r="T264" s="408"/>
      <c r="U264" s="408"/>
      <c r="V264" s="408"/>
      <c r="W264" s="408"/>
      <c r="X264" s="408"/>
      <c r="Y264" s="408"/>
      <c r="Z264" s="408"/>
      <c r="AA264" s="408"/>
      <c r="AB264" s="408"/>
      <c r="AC264" s="408"/>
    </row>
    <row r="265" spans="1:29" s="479" customFormat="1" x14ac:dyDescent="0.3">
      <c r="A265" s="419"/>
      <c r="B265" s="540"/>
      <c r="C265" s="393"/>
      <c r="D265" s="408"/>
      <c r="E265" s="408"/>
      <c r="F265" s="408"/>
      <c r="G265" s="475"/>
      <c r="H265" s="475"/>
      <c r="I265" s="475"/>
      <c r="J265" s="475"/>
      <c r="K265" s="408"/>
      <c r="L265" s="408"/>
      <c r="M265" s="408"/>
      <c r="N265" s="408"/>
      <c r="O265" s="408"/>
      <c r="P265" s="408"/>
      <c r="Q265" s="408"/>
      <c r="R265" s="408"/>
      <c r="S265" s="408"/>
      <c r="T265" s="408"/>
      <c r="U265" s="408"/>
      <c r="V265" s="408"/>
      <c r="W265" s="408"/>
      <c r="X265" s="408"/>
      <c r="Y265" s="408"/>
      <c r="Z265" s="408"/>
      <c r="AA265" s="408"/>
      <c r="AB265" s="408"/>
      <c r="AC265" s="408"/>
    </row>
    <row r="266" spans="1:29" s="479" customFormat="1" x14ac:dyDescent="0.3">
      <c r="A266" s="419"/>
      <c r="B266" s="540"/>
      <c r="C266" s="393"/>
      <c r="D266" s="408"/>
      <c r="E266" s="408"/>
      <c r="F266" s="408"/>
      <c r="G266" s="475"/>
      <c r="H266" s="475"/>
      <c r="I266" s="475"/>
      <c r="J266" s="475"/>
      <c r="K266" s="408"/>
      <c r="L266" s="408"/>
      <c r="M266" s="408"/>
      <c r="N266" s="408"/>
      <c r="O266" s="408"/>
      <c r="P266" s="408"/>
      <c r="Q266" s="408"/>
      <c r="R266" s="408"/>
      <c r="S266" s="408"/>
      <c r="T266" s="408"/>
      <c r="U266" s="408"/>
      <c r="V266" s="408"/>
      <c r="W266" s="408"/>
      <c r="X266" s="408"/>
      <c r="Y266" s="408"/>
      <c r="Z266" s="408"/>
      <c r="AA266" s="408"/>
      <c r="AB266" s="408"/>
      <c r="AC266" s="408"/>
    </row>
    <row r="267" spans="1:29" s="479" customFormat="1" x14ac:dyDescent="0.3">
      <c r="A267" s="419"/>
      <c r="B267" s="540"/>
      <c r="C267" s="393"/>
      <c r="D267" s="408"/>
      <c r="E267" s="408"/>
      <c r="F267" s="408"/>
      <c r="G267" s="475"/>
      <c r="H267" s="475"/>
      <c r="I267" s="475"/>
      <c r="J267" s="475"/>
      <c r="K267" s="408"/>
      <c r="L267" s="408"/>
      <c r="M267" s="408"/>
      <c r="N267" s="408"/>
      <c r="O267" s="408"/>
      <c r="P267" s="408"/>
      <c r="Q267" s="408"/>
      <c r="R267" s="408"/>
      <c r="S267" s="408"/>
      <c r="T267" s="408"/>
      <c r="U267" s="408"/>
      <c r="V267" s="408"/>
      <c r="W267" s="408"/>
      <c r="X267" s="408"/>
      <c r="Y267" s="408"/>
      <c r="Z267" s="408"/>
      <c r="AA267" s="408"/>
      <c r="AB267" s="408"/>
      <c r="AC267" s="408"/>
    </row>
    <row r="268" spans="1:29" s="479" customFormat="1" x14ac:dyDescent="0.3">
      <c r="A268" s="419"/>
      <c r="B268" s="540"/>
      <c r="C268" s="393"/>
      <c r="D268" s="408"/>
      <c r="E268" s="408"/>
      <c r="F268" s="408"/>
      <c r="G268" s="475"/>
      <c r="H268" s="475"/>
      <c r="I268" s="475"/>
      <c r="J268" s="475"/>
      <c r="K268" s="408"/>
      <c r="L268" s="408"/>
      <c r="M268" s="408"/>
      <c r="N268" s="408"/>
      <c r="O268" s="408"/>
      <c r="P268" s="408"/>
      <c r="Q268" s="408"/>
      <c r="R268" s="408"/>
      <c r="S268" s="408"/>
      <c r="T268" s="408"/>
      <c r="U268" s="408"/>
      <c r="V268" s="408"/>
      <c r="W268" s="408"/>
      <c r="X268" s="408"/>
      <c r="Y268" s="408"/>
      <c r="Z268" s="408"/>
      <c r="AA268" s="408"/>
      <c r="AB268" s="408"/>
      <c r="AC268" s="408"/>
    </row>
    <row r="269" spans="1:29" s="479" customFormat="1" x14ac:dyDescent="0.3">
      <c r="A269" s="419"/>
      <c r="B269" s="540"/>
      <c r="C269" s="393"/>
      <c r="D269" s="408"/>
      <c r="E269" s="408"/>
      <c r="F269" s="408"/>
      <c r="G269" s="475"/>
      <c r="H269" s="475"/>
      <c r="I269" s="475"/>
      <c r="J269" s="475"/>
      <c r="K269" s="408"/>
      <c r="L269" s="408"/>
      <c r="M269" s="408"/>
      <c r="N269" s="408"/>
      <c r="O269" s="408"/>
      <c r="P269" s="408"/>
      <c r="Q269" s="408"/>
      <c r="R269" s="408"/>
      <c r="S269" s="408"/>
      <c r="T269" s="408"/>
      <c r="U269" s="408"/>
      <c r="V269" s="408"/>
      <c r="W269" s="408"/>
      <c r="X269" s="408"/>
      <c r="Y269" s="408"/>
      <c r="Z269" s="408"/>
      <c r="AA269" s="408"/>
      <c r="AB269" s="408"/>
      <c r="AC269" s="408"/>
    </row>
    <row r="270" spans="1:29" s="479" customFormat="1" x14ac:dyDescent="0.3">
      <c r="A270" s="419"/>
      <c r="B270" s="540"/>
      <c r="C270" s="393"/>
      <c r="D270" s="408"/>
      <c r="E270" s="408"/>
      <c r="F270" s="408"/>
      <c r="G270" s="475"/>
      <c r="H270" s="475"/>
      <c r="I270" s="475"/>
      <c r="J270" s="475"/>
      <c r="K270" s="408"/>
      <c r="L270" s="408"/>
      <c r="M270" s="408"/>
      <c r="N270" s="408"/>
      <c r="O270" s="408"/>
      <c r="P270" s="408"/>
      <c r="Q270" s="408"/>
      <c r="R270" s="408"/>
      <c r="S270" s="408"/>
      <c r="T270" s="408"/>
      <c r="U270" s="408"/>
      <c r="V270" s="408"/>
      <c r="W270" s="408"/>
      <c r="X270" s="408"/>
      <c r="Y270" s="408"/>
      <c r="Z270" s="408"/>
      <c r="AA270" s="408"/>
      <c r="AB270" s="408"/>
      <c r="AC270" s="408"/>
    </row>
    <row r="271" spans="1:29" s="479" customFormat="1" x14ac:dyDescent="0.3">
      <c r="A271" s="419"/>
      <c r="B271" s="540"/>
      <c r="C271" s="393"/>
      <c r="D271" s="408"/>
      <c r="E271" s="408"/>
      <c r="F271" s="408"/>
      <c r="G271" s="475"/>
      <c r="H271" s="475"/>
      <c r="I271" s="475"/>
      <c r="J271" s="475"/>
      <c r="K271" s="408"/>
      <c r="L271" s="408"/>
      <c r="M271" s="408"/>
      <c r="N271" s="408"/>
      <c r="O271" s="408"/>
      <c r="P271" s="408"/>
      <c r="Q271" s="408"/>
      <c r="R271" s="408"/>
      <c r="S271" s="408"/>
      <c r="T271" s="408"/>
      <c r="U271" s="408"/>
      <c r="V271" s="408"/>
      <c r="W271" s="408"/>
      <c r="X271" s="408"/>
      <c r="Y271" s="408"/>
      <c r="Z271" s="408"/>
      <c r="AA271" s="408"/>
      <c r="AB271" s="408"/>
      <c r="AC271" s="408"/>
    </row>
    <row r="272" spans="1:29" s="479" customFormat="1" x14ac:dyDescent="0.3">
      <c r="A272" s="419"/>
      <c r="B272" s="540"/>
      <c r="C272" s="393"/>
      <c r="D272" s="408"/>
      <c r="E272" s="408"/>
      <c r="F272" s="408"/>
      <c r="G272" s="475"/>
      <c r="H272" s="475"/>
      <c r="I272" s="475"/>
      <c r="J272" s="475"/>
      <c r="K272" s="408"/>
      <c r="L272" s="408"/>
      <c r="M272" s="408"/>
      <c r="N272" s="408"/>
      <c r="O272" s="408"/>
      <c r="P272" s="408"/>
      <c r="Q272" s="408"/>
      <c r="R272" s="408"/>
      <c r="S272" s="408"/>
      <c r="T272" s="408"/>
      <c r="U272" s="408"/>
      <c r="V272" s="408"/>
      <c r="W272" s="408"/>
      <c r="X272" s="408"/>
      <c r="Y272" s="408"/>
      <c r="Z272" s="408"/>
      <c r="AA272" s="408"/>
      <c r="AB272" s="408"/>
      <c r="AC272" s="408"/>
    </row>
    <row r="273" spans="1:29" s="479" customFormat="1" x14ac:dyDescent="0.3">
      <c r="A273" s="419"/>
      <c r="B273" s="540"/>
      <c r="C273" s="393"/>
      <c r="D273" s="408"/>
      <c r="E273" s="408"/>
      <c r="F273" s="408"/>
      <c r="G273" s="475"/>
      <c r="H273" s="475"/>
      <c r="I273" s="475"/>
      <c r="J273" s="475"/>
      <c r="K273" s="408"/>
      <c r="L273" s="408"/>
      <c r="M273" s="408"/>
      <c r="N273" s="408"/>
      <c r="O273" s="408"/>
      <c r="P273" s="408"/>
      <c r="Q273" s="408"/>
      <c r="R273" s="408"/>
      <c r="S273" s="408"/>
      <c r="T273" s="408"/>
      <c r="U273" s="408"/>
      <c r="V273" s="408"/>
      <c r="W273" s="408"/>
      <c r="X273" s="408"/>
      <c r="Y273" s="408"/>
      <c r="Z273" s="408"/>
      <c r="AA273" s="408"/>
      <c r="AB273" s="408"/>
      <c r="AC273" s="408"/>
    </row>
    <row r="274" spans="1:29" s="479" customFormat="1" x14ac:dyDescent="0.3">
      <c r="A274" s="419"/>
      <c r="B274" s="540"/>
      <c r="C274" s="393"/>
      <c r="D274" s="408"/>
      <c r="E274" s="408"/>
      <c r="F274" s="408"/>
      <c r="G274" s="475"/>
      <c r="H274" s="475"/>
      <c r="I274" s="475"/>
      <c r="J274" s="475"/>
      <c r="K274" s="408"/>
      <c r="L274" s="408"/>
      <c r="M274" s="408"/>
      <c r="N274" s="408"/>
      <c r="O274" s="408"/>
      <c r="P274" s="408"/>
      <c r="Q274" s="408"/>
      <c r="R274" s="408"/>
      <c r="S274" s="408"/>
      <c r="T274" s="408"/>
      <c r="U274" s="408"/>
      <c r="V274" s="408"/>
      <c r="W274" s="408"/>
      <c r="X274" s="408"/>
      <c r="Y274" s="408"/>
      <c r="Z274" s="408"/>
      <c r="AA274" s="408"/>
      <c r="AB274" s="408"/>
      <c r="AC274" s="408"/>
    </row>
    <row r="275" spans="1:29" s="479" customFormat="1" x14ac:dyDescent="0.3">
      <c r="A275" s="419"/>
      <c r="B275" s="540"/>
      <c r="C275" s="393"/>
      <c r="D275" s="408"/>
      <c r="E275" s="408"/>
      <c r="F275" s="408"/>
      <c r="G275" s="475"/>
      <c r="H275" s="475"/>
      <c r="I275" s="475"/>
      <c r="J275" s="475"/>
      <c r="K275" s="408"/>
      <c r="L275" s="408"/>
      <c r="M275" s="408"/>
      <c r="N275" s="408"/>
      <c r="O275" s="408"/>
      <c r="P275" s="408"/>
      <c r="Q275" s="408"/>
      <c r="R275" s="408"/>
      <c r="S275" s="408"/>
      <c r="T275" s="408"/>
      <c r="U275" s="408"/>
      <c r="V275" s="408"/>
      <c r="W275" s="408"/>
      <c r="X275" s="408"/>
      <c r="Y275" s="408"/>
      <c r="Z275" s="408"/>
      <c r="AA275" s="408"/>
      <c r="AB275" s="408"/>
      <c r="AC275" s="408"/>
    </row>
    <row r="276" spans="1:29" s="479" customFormat="1" x14ac:dyDescent="0.3">
      <c r="A276" s="419"/>
      <c r="B276" s="540"/>
      <c r="C276" s="393"/>
      <c r="D276" s="408"/>
      <c r="E276" s="408"/>
      <c r="F276" s="408"/>
      <c r="G276" s="475"/>
      <c r="H276" s="475"/>
      <c r="I276" s="475"/>
      <c r="J276" s="475"/>
      <c r="K276" s="408"/>
      <c r="L276" s="408"/>
      <c r="M276" s="408"/>
      <c r="N276" s="408"/>
      <c r="O276" s="408"/>
      <c r="P276" s="408"/>
      <c r="Q276" s="408"/>
      <c r="R276" s="408"/>
      <c r="S276" s="408"/>
      <c r="T276" s="408"/>
      <c r="U276" s="408"/>
      <c r="V276" s="408"/>
      <c r="W276" s="408"/>
      <c r="X276" s="408"/>
      <c r="Y276" s="408"/>
      <c r="Z276" s="408"/>
      <c r="AA276" s="408"/>
      <c r="AB276" s="408"/>
      <c r="AC276" s="408"/>
    </row>
    <row r="277" spans="1:29" s="479" customFormat="1" x14ac:dyDescent="0.3">
      <c r="A277" s="419"/>
      <c r="B277" s="540"/>
      <c r="C277" s="393"/>
      <c r="D277" s="408"/>
      <c r="E277" s="408"/>
      <c r="F277" s="408"/>
      <c r="G277" s="475"/>
      <c r="H277" s="475"/>
      <c r="I277" s="475"/>
      <c r="J277" s="475"/>
      <c r="K277" s="408"/>
      <c r="L277" s="408"/>
      <c r="M277" s="408"/>
      <c r="N277" s="408"/>
      <c r="O277" s="408"/>
      <c r="P277" s="408"/>
      <c r="Q277" s="408"/>
      <c r="R277" s="408"/>
      <c r="S277" s="408"/>
      <c r="T277" s="408"/>
      <c r="U277" s="408"/>
      <c r="V277" s="408"/>
      <c r="W277" s="408"/>
      <c r="X277" s="408"/>
      <c r="Y277" s="408"/>
      <c r="Z277" s="408"/>
      <c r="AA277" s="408"/>
      <c r="AB277" s="408"/>
      <c r="AC277" s="408"/>
    </row>
    <row r="278" spans="1:29" s="479" customFormat="1" x14ac:dyDescent="0.3">
      <c r="A278" s="419"/>
      <c r="B278" s="540"/>
      <c r="C278" s="393"/>
      <c r="D278" s="408"/>
      <c r="E278" s="408"/>
      <c r="F278" s="408"/>
      <c r="G278" s="475"/>
      <c r="H278" s="475"/>
      <c r="I278" s="475"/>
      <c r="J278" s="475"/>
      <c r="K278" s="408"/>
      <c r="L278" s="408"/>
      <c r="M278" s="408"/>
      <c r="N278" s="408"/>
      <c r="O278" s="408"/>
      <c r="P278" s="408"/>
      <c r="Q278" s="408"/>
      <c r="R278" s="408"/>
      <c r="S278" s="408"/>
      <c r="T278" s="408"/>
      <c r="U278" s="408"/>
      <c r="V278" s="408"/>
      <c r="W278" s="408"/>
      <c r="X278" s="408"/>
      <c r="Y278" s="408"/>
      <c r="Z278" s="408"/>
      <c r="AA278" s="408"/>
      <c r="AB278" s="408"/>
      <c r="AC278" s="408"/>
    </row>
    <row r="279" spans="1:29" s="479" customFormat="1" x14ac:dyDescent="0.3">
      <c r="A279" s="419"/>
      <c r="B279" s="540"/>
      <c r="C279" s="393"/>
      <c r="D279" s="408"/>
      <c r="E279" s="408"/>
      <c r="F279" s="408"/>
      <c r="G279" s="475"/>
      <c r="H279" s="475"/>
      <c r="I279" s="475"/>
      <c r="J279" s="475"/>
      <c r="K279" s="408"/>
      <c r="L279" s="408"/>
      <c r="M279" s="408"/>
      <c r="N279" s="408"/>
      <c r="O279" s="408"/>
      <c r="P279" s="408"/>
      <c r="Q279" s="408"/>
      <c r="R279" s="408"/>
      <c r="S279" s="408"/>
      <c r="T279" s="408"/>
      <c r="U279" s="408"/>
      <c r="V279" s="408"/>
      <c r="W279" s="408"/>
      <c r="X279" s="408"/>
      <c r="Y279" s="408"/>
      <c r="Z279" s="408"/>
      <c r="AA279" s="408"/>
      <c r="AB279" s="408"/>
      <c r="AC279" s="408"/>
    </row>
    <row r="280" spans="1:29" s="479" customFormat="1" x14ac:dyDescent="0.3">
      <c r="A280" s="419"/>
      <c r="B280" s="540"/>
      <c r="C280" s="393"/>
      <c r="D280" s="408"/>
      <c r="E280" s="408"/>
      <c r="F280" s="408"/>
      <c r="G280" s="475"/>
      <c r="H280" s="475"/>
      <c r="I280" s="475"/>
      <c r="J280" s="475"/>
      <c r="K280" s="408"/>
      <c r="L280" s="408"/>
      <c r="M280" s="408"/>
      <c r="N280" s="408"/>
      <c r="O280" s="408"/>
      <c r="P280" s="408"/>
      <c r="Q280" s="408"/>
      <c r="R280" s="408"/>
      <c r="S280" s="408"/>
      <c r="T280" s="408"/>
      <c r="U280" s="408"/>
      <c r="V280" s="408"/>
      <c r="W280" s="408"/>
      <c r="X280" s="408"/>
      <c r="Y280" s="408"/>
      <c r="Z280" s="408"/>
      <c r="AA280" s="408"/>
      <c r="AB280" s="408"/>
      <c r="AC280" s="408"/>
    </row>
    <row r="281" spans="1:29" s="479" customFormat="1" x14ac:dyDescent="0.3">
      <c r="A281" s="419"/>
      <c r="B281" s="540"/>
      <c r="C281" s="393"/>
      <c r="D281" s="393"/>
      <c r="E281" s="408"/>
      <c r="F281" s="408"/>
      <c r="G281" s="475"/>
      <c r="H281" s="475"/>
      <c r="I281" s="475"/>
      <c r="J281" s="475"/>
      <c r="K281" s="408"/>
      <c r="L281" s="408"/>
      <c r="M281" s="408"/>
      <c r="N281" s="408"/>
      <c r="O281" s="408"/>
      <c r="P281" s="408"/>
      <c r="Q281" s="408"/>
      <c r="R281" s="408"/>
      <c r="S281" s="408"/>
      <c r="T281" s="408"/>
      <c r="U281" s="408"/>
      <c r="V281" s="408"/>
      <c r="W281" s="408"/>
      <c r="X281" s="408"/>
      <c r="Y281" s="408"/>
      <c r="Z281" s="408"/>
      <c r="AA281" s="408"/>
      <c r="AB281" s="408"/>
      <c r="AC281" s="408"/>
    </row>
    <row r="282" spans="1:29" s="479" customFormat="1" x14ac:dyDescent="0.3">
      <c r="A282" s="419"/>
      <c r="B282" s="540"/>
      <c r="C282" s="393"/>
      <c r="D282" s="393"/>
      <c r="E282" s="408"/>
      <c r="F282" s="408"/>
      <c r="G282" s="475"/>
      <c r="H282" s="475"/>
      <c r="I282" s="475"/>
      <c r="J282" s="475"/>
      <c r="K282" s="408"/>
      <c r="L282" s="408"/>
      <c r="M282" s="408"/>
      <c r="N282" s="408"/>
      <c r="O282" s="408"/>
      <c r="P282" s="408"/>
      <c r="Q282" s="408"/>
      <c r="R282" s="408"/>
      <c r="S282" s="408"/>
      <c r="T282" s="408"/>
      <c r="U282" s="408"/>
      <c r="V282" s="408"/>
      <c r="W282" s="408"/>
      <c r="X282" s="408"/>
      <c r="Y282" s="408"/>
      <c r="Z282" s="408"/>
      <c r="AA282" s="408"/>
      <c r="AB282" s="408"/>
      <c r="AC282" s="408"/>
    </row>
    <row r="283" spans="1:29" s="479" customFormat="1" x14ac:dyDescent="0.3">
      <c r="A283" s="419"/>
      <c r="B283" s="540"/>
      <c r="C283" s="393"/>
      <c r="D283" s="393"/>
      <c r="E283" s="408"/>
      <c r="F283" s="408"/>
      <c r="G283" s="475"/>
      <c r="H283" s="475"/>
      <c r="I283" s="475"/>
      <c r="J283" s="475"/>
      <c r="K283" s="408"/>
      <c r="L283" s="408"/>
      <c r="M283" s="408"/>
      <c r="N283" s="408"/>
      <c r="O283" s="408"/>
      <c r="P283" s="408"/>
      <c r="Q283" s="408"/>
      <c r="R283" s="408"/>
      <c r="S283" s="408"/>
      <c r="T283" s="408"/>
      <c r="U283" s="408"/>
      <c r="V283" s="408"/>
      <c r="W283" s="408"/>
      <c r="X283" s="408"/>
      <c r="Y283" s="408"/>
      <c r="Z283" s="408"/>
      <c r="AA283" s="408"/>
      <c r="AB283" s="408"/>
      <c r="AC283" s="408"/>
    </row>
    <row r="284" spans="1:29" s="479" customFormat="1" x14ac:dyDescent="0.3">
      <c r="A284" s="419"/>
      <c r="B284" s="540"/>
      <c r="C284" s="393"/>
      <c r="D284" s="393"/>
      <c r="E284" s="408"/>
      <c r="F284" s="408"/>
      <c r="G284" s="475"/>
      <c r="H284" s="475"/>
      <c r="I284" s="475"/>
      <c r="J284" s="475"/>
      <c r="K284" s="408"/>
      <c r="L284" s="408"/>
      <c r="M284" s="408"/>
      <c r="N284" s="408"/>
      <c r="O284" s="408"/>
      <c r="P284" s="408"/>
      <c r="Q284" s="408"/>
      <c r="R284" s="408"/>
      <c r="S284" s="408"/>
      <c r="T284" s="408"/>
      <c r="U284" s="408"/>
      <c r="V284" s="408"/>
      <c r="W284" s="408"/>
      <c r="X284" s="408"/>
      <c r="Y284" s="408"/>
      <c r="Z284" s="408"/>
      <c r="AA284" s="408"/>
      <c r="AB284" s="408"/>
      <c r="AC284" s="408"/>
    </row>
    <row r="285" spans="1:29" s="479" customFormat="1" x14ac:dyDescent="0.3">
      <c r="A285" s="419"/>
      <c r="B285" s="540"/>
      <c r="C285" s="393"/>
      <c r="D285" s="393"/>
      <c r="E285" s="408"/>
      <c r="F285" s="408"/>
      <c r="G285" s="475"/>
      <c r="H285" s="475"/>
      <c r="I285" s="475"/>
      <c r="J285" s="475"/>
      <c r="K285" s="408"/>
      <c r="L285" s="408"/>
      <c r="M285" s="408"/>
      <c r="N285" s="408"/>
      <c r="O285" s="408"/>
      <c r="P285" s="408"/>
      <c r="Q285" s="408"/>
      <c r="R285" s="408"/>
      <c r="S285" s="408"/>
      <c r="T285" s="408"/>
      <c r="U285" s="408"/>
      <c r="V285" s="408"/>
      <c r="W285" s="408"/>
      <c r="X285" s="408"/>
      <c r="Y285" s="408"/>
      <c r="Z285" s="408"/>
      <c r="AA285" s="408"/>
      <c r="AB285" s="408"/>
      <c r="AC285" s="408"/>
    </row>
    <row r="286" spans="1:29" s="479" customFormat="1" x14ac:dyDescent="0.3">
      <c r="A286" s="419"/>
      <c r="B286" s="540"/>
      <c r="C286" s="393"/>
      <c r="D286" s="393"/>
      <c r="E286" s="408"/>
      <c r="F286" s="408"/>
      <c r="G286" s="475"/>
      <c r="H286" s="475"/>
      <c r="I286" s="475"/>
      <c r="J286" s="475"/>
      <c r="K286" s="408"/>
      <c r="L286" s="408"/>
      <c r="M286" s="408"/>
      <c r="N286" s="408"/>
      <c r="O286" s="408"/>
      <c r="P286" s="408"/>
      <c r="Q286" s="408"/>
      <c r="R286" s="408"/>
      <c r="S286" s="408"/>
      <c r="T286" s="408"/>
      <c r="U286" s="408"/>
      <c r="V286" s="408"/>
      <c r="W286" s="408"/>
      <c r="X286" s="408"/>
      <c r="Y286" s="408"/>
      <c r="Z286" s="408"/>
      <c r="AA286" s="408"/>
      <c r="AB286" s="408"/>
      <c r="AC286" s="408"/>
    </row>
    <row r="287" spans="1:29" s="479" customFormat="1" x14ac:dyDescent="0.3">
      <c r="A287" s="419"/>
      <c r="B287" s="540"/>
      <c r="C287" s="393"/>
      <c r="D287" s="393"/>
      <c r="E287" s="408"/>
      <c r="F287" s="408"/>
      <c r="G287" s="475"/>
      <c r="H287" s="475"/>
      <c r="I287" s="475"/>
      <c r="J287" s="475"/>
      <c r="K287" s="408"/>
      <c r="L287" s="408"/>
      <c r="M287" s="408"/>
      <c r="N287" s="408"/>
      <c r="O287" s="408"/>
      <c r="P287" s="408"/>
      <c r="Q287" s="408"/>
      <c r="R287" s="408"/>
      <c r="S287" s="408"/>
      <c r="T287" s="408"/>
      <c r="U287" s="408"/>
      <c r="V287" s="408"/>
      <c r="W287" s="408"/>
      <c r="X287" s="408"/>
      <c r="Y287" s="408"/>
      <c r="Z287" s="408"/>
      <c r="AA287" s="408"/>
      <c r="AB287" s="408"/>
      <c r="AC287" s="408"/>
    </row>
    <row r="288" spans="1:29" s="479" customFormat="1" x14ac:dyDescent="0.3">
      <c r="A288" s="419"/>
      <c r="B288" s="540"/>
      <c r="C288" s="393"/>
      <c r="D288" s="393"/>
      <c r="E288" s="408"/>
      <c r="F288" s="408"/>
      <c r="G288" s="475"/>
      <c r="H288" s="475"/>
      <c r="I288" s="475"/>
      <c r="J288" s="475"/>
      <c r="K288" s="408"/>
      <c r="L288" s="408"/>
      <c r="M288" s="408"/>
      <c r="N288" s="408"/>
      <c r="O288" s="408"/>
      <c r="P288" s="408"/>
      <c r="Q288" s="408"/>
      <c r="R288" s="408"/>
      <c r="S288" s="408"/>
      <c r="T288" s="408"/>
      <c r="U288" s="408"/>
      <c r="V288" s="408"/>
      <c r="W288" s="408"/>
      <c r="X288" s="408"/>
      <c r="Y288" s="408"/>
      <c r="Z288" s="408"/>
      <c r="AA288" s="408"/>
      <c r="AB288" s="408"/>
      <c r="AC288" s="408"/>
    </row>
    <row r="289" spans="1:29" s="479" customFormat="1" x14ac:dyDescent="0.3">
      <c r="A289" s="419"/>
      <c r="B289" s="540"/>
      <c r="C289" s="393"/>
      <c r="D289" s="393"/>
      <c r="E289" s="408"/>
      <c r="F289" s="408"/>
      <c r="G289" s="475"/>
      <c r="H289" s="475"/>
      <c r="I289" s="475"/>
      <c r="J289" s="475"/>
      <c r="K289" s="408"/>
      <c r="L289" s="408"/>
      <c r="M289" s="408"/>
      <c r="N289" s="408"/>
      <c r="O289" s="408"/>
      <c r="P289" s="408"/>
      <c r="Q289" s="408"/>
      <c r="R289" s="408"/>
      <c r="S289" s="408"/>
      <c r="T289" s="408"/>
      <c r="U289" s="408"/>
      <c r="V289" s="408"/>
      <c r="W289" s="408"/>
      <c r="X289" s="408"/>
      <c r="Y289" s="408"/>
      <c r="Z289" s="408"/>
      <c r="AA289" s="408"/>
      <c r="AB289" s="408"/>
      <c r="AC289" s="408"/>
    </row>
    <row r="290" spans="1:29" x14ac:dyDescent="0.3">
      <c r="E290" s="408"/>
      <c r="F290" s="408"/>
      <c r="M290" s="408"/>
      <c r="N290" s="408"/>
      <c r="O290" s="408"/>
      <c r="P290" s="408"/>
      <c r="Q290" s="408"/>
      <c r="R290" s="408"/>
    </row>
    <row r="291" spans="1:29" x14ac:dyDescent="0.3">
      <c r="E291" s="408"/>
      <c r="F291" s="408"/>
      <c r="M291" s="408"/>
      <c r="N291" s="408"/>
      <c r="O291" s="408"/>
      <c r="P291" s="408"/>
      <c r="Q291" s="408"/>
      <c r="R291" s="408"/>
    </row>
    <row r="292" spans="1:29" x14ac:dyDescent="0.3">
      <c r="E292" s="408"/>
      <c r="F292" s="408"/>
      <c r="M292" s="408"/>
      <c r="N292" s="408"/>
      <c r="O292" s="408"/>
      <c r="P292" s="408"/>
      <c r="Q292" s="408"/>
      <c r="R292" s="408"/>
    </row>
    <row r="293" spans="1:29" s="408" customFormat="1" x14ac:dyDescent="0.3">
      <c r="A293" s="419"/>
      <c r="B293" s="540"/>
      <c r="C293" s="393"/>
      <c r="D293" s="393"/>
      <c r="G293" s="475"/>
      <c r="H293" s="475"/>
      <c r="I293" s="475"/>
      <c r="J293" s="475"/>
      <c r="K293" s="475"/>
      <c r="L293" s="475"/>
    </row>
    <row r="294" spans="1:29" s="408" customFormat="1" x14ac:dyDescent="0.3">
      <c r="A294" s="419"/>
      <c r="B294" s="540"/>
      <c r="C294" s="393"/>
      <c r="D294" s="393"/>
      <c r="G294" s="475"/>
      <c r="H294" s="475"/>
      <c r="I294" s="475"/>
      <c r="J294" s="475"/>
      <c r="K294" s="475"/>
      <c r="L294" s="475"/>
    </row>
    <row r="295" spans="1:29" s="408" customFormat="1" x14ac:dyDescent="0.3">
      <c r="A295" s="419"/>
      <c r="B295" s="540"/>
      <c r="C295" s="393"/>
      <c r="D295" s="393"/>
      <c r="G295" s="475"/>
      <c r="H295" s="475"/>
      <c r="I295" s="475"/>
      <c r="J295" s="475"/>
      <c r="K295" s="475"/>
      <c r="L295" s="475"/>
    </row>
    <row r="296" spans="1:29" s="408" customFormat="1" x14ac:dyDescent="0.3">
      <c r="A296" s="419"/>
      <c r="B296" s="540"/>
      <c r="C296" s="393"/>
      <c r="D296" s="393"/>
      <c r="G296" s="475"/>
      <c r="H296" s="475"/>
      <c r="I296" s="475"/>
      <c r="J296" s="475"/>
      <c r="K296" s="475"/>
      <c r="L296" s="475"/>
    </row>
    <row r="297" spans="1:29" s="408" customFormat="1" x14ac:dyDescent="0.3">
      <c r="A297" s="419"/>
      <c r="B297" s="540"/>
      <c r="C297" s="393"/>
      <c r="D297" s="393"/>
      <c r="G297" s="475"/>
      <c r="H297" s="475"/>
      <c r="I297" s="475"/>
      <c r="J297" s="475"/>
      <c r="K297" s="475"/>
      <c r="L297" s="475"/>
    </row>
    <row r="298" spans="1:29" s="408" customFormat="1" x14ac:dyDescent="0.3">
      <c r="A298" s="419"/>
      <c r="B298" s="540"/>
      <c r="C298" s="393"/>
      <c r="D298" s="393"/>
      <c r="G298" s="475"/>
      <c r="H298" s="475"/>
      <c r="I298" s="475"/>
      <c r="J298" s="475"/>
      <c r="K298" s="475"/>
      <c r="L298" s="475"/>
    </row>
    <row r="299" spans="1:29" s="408" customFormat="1" x14ac:dyDescent="0.3">
      <c r="A299" s="419"/>
      <c r="B299" s="540"/>
      <c r="C299" s="393"/>
      <c r="D299" s="393"/>
      <c r="G299" s="475"/>
      <c r="H299" s="475"/>
      <c r="I299" s="475"/>
      <c r="J299" s="475"/>
      <c r="K299" s="475"/>
      <c r="L299" s="475"/>
    </row>
    <row r="300" spans="1:29" s="408" customFormat="1" x14ac:dyDescent="0.3">
      <c r="A300" s="419"/>
      <c r="B300" s="540"/>
      <c r="C300" s="393"/>
      <c r="D300" s="393"/>
      <c r="G300" s="475"/>
      <c r="H300" s="475"/>
      <c r="I300" s="475"/>
      <c r="J300" s="475"/>
      <c r="K300" s="475"/>
      <c r="L300" s="475"/>
    </row>
    <row r="301" spans="1:29" s="408" customFormat="1" x14ac:dyDescent="0.3">
      <c r="A301" s="419"/>
      <c r="B301" s="540"/>
      <c r="C301" s="393"/>
      <c r="D301" s="393"/>
      <c r="G301" s="475"/>
      <c r="H301" s="475"/>
      <c r="I301" s="475"/>
      <c r="J301" s="475"/>
      <c r="K301" s="475"/>
      <c r="L301" s="475"/>
    </row>
    <row r="302" spans="1:29" s="408" customFormat="1" x14ac:dyDescent="0.3">
      <c r="A302" s="419"/>
      <c r="B302" s="540"/>
      <c r="C302" s="393"/>
      <c r="D302" s="393"/>
      <c r="G302" s="475"/>
      <c r="H302" s="475"/>
      <c r="I302" s="475"/>
      <c r="J302" s="475"/>
      <c r="K302" s="475"/>
      <c r="L302" s="475"/>
    </row>
    <row r="303" spans="1:29" s="408" customFormat="1" x14ac:dyDescent="0.3">
      <c r="A303" s="419"/>
      <c r="B303" s="540"/>
      <c r="C303" s="393"/>
      <c r="D303" s="393"/>
      <c r="G303" s="475"/>
      <c r="H303" s="475"/>
      <c r="I303" s="475"/>
      <c r="J303" s="475"/>
      <c r="K303" s="475"/>
      <c r="L303" s="475"/>
    </row>
    <row r="304" spans="1:29" s="408" customFormat="1" x14ac:dyDescent="0.3">
      <c r="A304" s="419"/>
      <c r="B304" s="540"/>
      <c r="C304" s="393"/>
      <c r="D304" s="393"/>
      <c r="G304" s="475"/>
      <c r="H304" s="475"/>
      <c r="I304" s="475"/>
      <c r="J304" s="475"/>
      <c r="K304" s="475"/>
      <c r="L304" s="475"/>
    </row>
    <row r="305" spans="1:12" s="408" customFormat="1" x14ac:dyDescent="0.3">
      <c r="A305" s="419"/>
      <c r="B305" s="540"/>
      <c r="C305" s="393"/>
      <c r="D305" s="393"/>
      <c r="G305" s="475"/>
      <c r="H305" s="475"/>
      <c r="I305" s="475"/>
      <c r="J305" s="475"/>
      <c r="K305" s="475"/>
      <c r="L305" s="475"/>
    </row>
    <row r="306" spans="1:12" s="408" customFormat="1" x14ac:dyDescent="0.3">
      <c r="A306" s="419"/>
      <c r="B306" s="540"/>
      <c r="C306" s="393"/>
      <c r="D306" s="393"/>
      <c r="G306" s="475"/>
      <c r="H306" s="475"/>
      <c r="I306" s="475"/>
      <c r="J306" s="475"/>
      <c r="K306" s="475"/>
      <c r="L306" s="475"/>
    </row>
    <row r="307" spans="1:12" s="408" customFormat="1" x14ac:dyDescent="0.3">
      <c r="A307" s="419"/>
      <c r="B307" s="540"/>
      <c r="C307" s="393"/>
      <c r="D307" s="393"/>
      <c r="G307" s="475"/>
      <c r="H307" s="475"/>
      <c r="I307" s="475"/>
      <c r="J307" s="475"/>
      <c r="K307" s="475"/>
      <c r="L307" s="475"/>
    </row>
    <row r="308" spans="1:12" s="408" customFormat="1" x14ac:dyDescent="0.3">
      <c r="A308" s="419"/>
      <c r="B308" s="540"/>
      <c r="C308" s="393"/>
      <c r="D308" s="393"/>
      <c r="G308" s="475"/>
      <c r="H308" s="475"/>
      <c r="I308" s="475"/>
      <c r="J308" s="475"/>
      <c r="K308" s="475"/>
      <c r="L308" s="475"/>
    </row>
    <row r="309" spans="1:12" s="408" customFormat="1" x14ac:dyDescent="0.3">
      <c r="A309" s="419"/>
      <c r="B309" s="540"/>
      <c r="C309" s="393"/>
      <c r="D309" s="393"/>
      <c r="G309" s="475"/>
      <c r="H309" s="475"/>
      <c r="I309" s="475"/>
      <c r="J309" s="475"/>
      <c r="K309" s="475"/>
      <c r="L309" s="475"/>
    </row>
    <row r="310" spans="1:12" s="408" customFormat="1" x14ac:dyDescent="0.3">
      <c r="A310" s="419"/>
      <c r="B310" s="540"/>
      <c r="C310" s="393"/>
      <c r="D310" s="393"/>
      <c r="G310" s="475"/>
      <c r="H310" s="475"/>
      <c r="I310" s="475"/>
      <c r="J310" s="475"/>
      <c r="K310" s="475"/>
      <c r="L310" s="475"/>
    </row>
    <row r="311" spans="1:12" s="408" customFormat="1" x14ac:dyDescent="0.3">
      <c r="A311" s="419"/>
      <c r="B311" s="540"/>
      <c r="C311" s="393"/>
      <c r="D311" s="393"/>
      <c r="G311" s="475"/>
      <c r="H311" s="475"/>
      <c r="I311" s="475"/>
      <c r="J311" s="475"/>
      <c r="K311" s="475"/>
      <c r="L311" s="475"/>
    </row>
    <row r="312" spans="1:12" s="408" customFormat="1" x14ac:dyDescent="0.3">
      <c r="A312" s="419"/>
      <c r="B312" s="540"/>
      <c r="C312" s="393"/>
      <c r="D312" s="393"/>
      <c r="G312" s="475"/>
      <c r="H312" s="475"/>
      <c r="I312" s="475"/>
      <c r="J312" s="475"/>
      <c r="K312" s="475"/>
      <c r="L312" s="475"/>
    </row>
    <row r="313" spans="1:12" s="408" customFormat="1" x14ac:dyDescent="0.3">
      <c r="A313" s="419"/>
      <c r="B313" s="540"/>
      <c r="C313" s="393"/>
      <c r="D313" s="393"/>
      <c r="G313" s="475"/>
      <c r="H313" s="475"/>
      <c r="I313" s="475"/>
      <c r="J313" s="475"/>
      <c r="K313" s="475"/>
      <c r="L313" s="475"/>
    </row>
    <row r="314" spans="1:12" s="408" customFormat="1" x14ac:dyDescent="0.3">
      <c r="A314" s="419"/>
      <c r="B314" s="540"/>
      <c r="C314" s="393"/>
      <c r="D314" s="393"/>
      <c r="G314" s="475"/>
      <c r="H314" s="475"/>
      <c r="I314" s="475"/>
      <c r="J314" s="475"/>
      <c r="K314" s="475"/>
      <c r="L314" s="475"/>
    </row>
    <row r="315" spans="1:12" s="408" customFormat="1" x14ac:dyDescent="0.3">
      <c r="A315" s="419"/>
      <c r="B315" s="540"/>
      <c r="C315" s="393"/>
      <c r="D315" s="393"/>
      <c r="G315" s="475"/>
      <c r="H315" s="475"/>
      <c r="I315" s="475"/>
      <c r="J315" s="475"/>
      <c r="K315" s="475"/>
      <c r="L315" s="475"/>
    </row>
    <row r="316" spans="1:12" s="408" customFormat="1" x14ac:dyDescent="0.3">
      <c r="A316" s="419"/>
      <c r="B316" s="540"/>
      <c r="C316" s="393"/>
      <c r="D316" s="393"/>
      <c r="G316" s="475"/>
      <c r="H316" s="475"/>
      <c r="I316" s="475"/>
      <c r="J316" s="475"/>
      <c r="K316" s="475"/>
      <c r="L316" s="475"/>
    </row>
    <row r="317" spans="1:12" s="408" customFormat="1" x14ac:dyDescent="0.3">
      <c r="A317" s="419"/>
      <c r="B317" s="540"/>
      <c r="C317" s="393"/>
      <c r="D317" s="393"/>
      <c r="G317" s="475"/>
      <c r="H317" s="475"/>
      <c r="I317" s="475"/>
      <c r="J317" s="475"/>
      <c r="K317" s="475"/>
      <c r="L317" s="475"/>
    </row>
    <row r="318" spans="1:12" s="408" customFormat="1" x14ac:dyDescent="0.3">
      <c r="A318" s="419"/>
      <c r="B318" s="540"/>
      <c r="C318" s="393"/>
      <c r="D318" s="393"/>
      <c r="G318" s="475"/>
      <c r="H318" s="475"/>
      <c r="I318" s="475"/>
      <c r="J318" s="475"/>
      <c r="K318" s="475"/>
      <c r="L318" s="475"/>
    </row>
    <row r="319" spans="1:12" s="408" customFormat="1" x14ac:dyDescent="0.3">
      <c r="A319" s="419"/>
      <c r="B319" s="540"/>
      <c r="C319" s="393"/>
      <c r="D319" s="393"/>
      <c r="G319" s="475"/>
      <c r="H319" s="475"/>
      <c r="I319" s="475"/>
      <c r="J319" s="475"/>
      <c r="K319" s="475"/>
      <c r="L319" s="475"/>
    </row>
    <row r="320" spans="1:12" s="408" customFormat="1" x14ac:dyDescent="0.3">
      <c r="A320" s="419"/>
      <c r="B320" s="540"/>
      <c r="C320" s="393"/>
      <c r="D320" s="393"/>
      <c r="G320" s="475"/>
      <c r="H320" s="475"/>
      <c r="I320" s="475"/>
      <c r="J320" s="475"/>
      <c r="K320" s="475"/>
      <c r="L320" s="475"/>
    </row>
    <row r="321" spans="1:12" s="408" customFormat="1" x14ac:dyDescent="0.3">
      <c r="A321" s="419"/>
      <c r="B321" s="540"/>
      <c r="C321" s="393"/>
      <c r="D321" s="393"/>
      <c r="G321" s="475"/>
      <c r="H321" s="475"/>
      <c r="I321" s="475"/>
      <c r="J321" s="475"/>
      <c r="K321" s="475"/>
      <c r="L321" s="475"/>
    </row>
    <row r="322" spans="1:12" s="408" customFormat="1" x14ac:dyDescent="0.3">
      <c r="A322" s="419"/>
      <c r="B322" s="540"/>
      <c r="C322" s="393"/>
      <c r="D322" s="393"/>
      <c r="G322" s="475"/>
      <c r="H322" s="475"/>
      <c r="I322" s="475"/>
      <c r="J322" s="475"/>
      <c r="K322" s="475"/>
      <c r="L322" s="475"/>
    </row>
    <row r="323" spans="1:12" s="408" customFormat="1" x14ac:dyDescent="0.3">
      <c r="A323" s="419"/>
      <c r="B323" s="540"/>
      <c r="C323" s="393"/>
      <c r="D323" s="393"/>
      <c r="G323" s="475"/>
      <c r="H323" s="475"/>
      <c r="I323" s="475"/>
      <c r="J323" s="475"/>
      <c r="K323" s="475"/>
      <c r="L323" s="475"/>
    </row>
    <row r="324" spans="1:12" s="408" customFormat="1" x14ac:dyDescent="0.3">
      <c r="A324" s="419"/>
      <c r="B324" s="540"/>
      <c r="C324" s="393"/>
      <c r="D324" s="393"/>
      <c r="G324" s="475"/>
      <c r="H324" s="475"/>
      <c r="I324" s="475"/>
      <c r="J324" s="475"/>
      <c r="K324" s="475"/>
      <c r="L324" s="475"/>
    </row>
    <row r="325" spans="1:12" s="408" customFormat="1" x14ac:dyDescent="0.3">
      <c r="A325" s="419"/>
      <c r="B325" s="540"/>
      <c r="C325" s="393"/>
      <c r="D325" s="393"/>
      <c r="G325" s="475"/>
      <c r="H325" s="475"/>
      <c r="I325" s="475"/>
      <c r="J325" s="475"/>
      <c r="K325" s="475"/>
      <c r="L325" s="475"/>
    </row>
    <row r="326" spans="1:12" s="408" customFormat="1" x14ac:dyDescent="0.3">
      <c r="A326" s="419"/>
      <c r="B326" s="540"/>
      <c r="C326" s="393"/>
      <c r="D326" s="393"/>
      <c r="G326" s="475"/>
      <c r="H326" s="475"/>
      <c r="I326" s="475"/>
      <c r="J326" s="475"/>
      <c r="K326" s="475"/>
      <c r="L326" s="475"/>
    </row>
    <row r="327" spans="1:12" s="408" customFormat="1" x14ac:dyDescent="0.3">
      <c r="A327" s="419"/>
      <c r="B327" s="540"/>
      <c r="C327" s="393"/>
      <c r="D327" s="393"/>
      <c r="G327" s="475"/>
      <c r="H327" s="475"/>
      <c r="I327" s="475"/>
      <c r="J327" s="475"/>
      <c r="K327" s="475"/>
      <c r="L327" s="475"/>
    </row>
    <row r="328" spans="1:12" s="408" customFormat="1" x14ac:dyDescent="0.3">
      <c r="A328" s="419"/>
      <c r="B328" s="540"/>
      <c r="C328" s="393"/>
      <c r="D328" s="393"/>
      <c r="G328" s="475"/>
      <c r="H328" s="475"/>
      <c r="I328" s="475"/>
      <c r="J328" s="475"/>
      <c r="K328" s="475"/>
      <c r="L328" s="475"/>
    </row>
    <row r="329" spans="1:12" s="408" customFormat="1" x14ac:dyDescent="0.3">
      <c r="A329" s="419"/>
      <c r="B329" s="540"/>
      <c r="C329" s="393"/>
      <c r="D329" s="393"/>
      <c r="G329" s="475"/>
      <c r="H329" s="475"/>
      <c r="I329" s="475"/>
      <c r="J329" s="475"/>
      <c r="K329" s="475"/>
      <c r="L329" s="475"/>
    </row>
    <row r="330" spans="1:12" s="408" customFormat="1" x14ac:dyDescent="0.3">
      <c r="A330" s="419"/>
      <c r="B330" s="540"/>
      <c r="C330" s="393"/>
      <c r="D330" s="393"/>
      <c r="G330" s="475"/>
      <c r="H330" s="475"/>
      <c r="I330" s="475"/>
      <c r="J330" s="475"/>
      <c r="K330" s="475"/>
      <c r="L330" s="475"/>
    </row>
    <row r="331" spans="1:12" s="408" customFormat="1" x14ac:dyDescent="0.3">
      <c r="A331" s="419"/>
      <c r="B331" s="540"/>
      <c r="C331" s="393"/>
      <c r="D331" s="393"/>
      <c r="G331" s="475"/>
      <c r="H331" s="475"/>
      <c r="I331" s="475"/>
      <c r="J331" s="475"/>
      <c r="K331" s="475"/>
      <c r="L331" s="475"/>
    </row>
    <row r="332" spans="1:12" s="408" customFormat="1" x14ac:dyDescent="0.3">
      <c r="A332" s="419"/>
      <c r="B332" s="540"/>
      <c r="C332" s="393"/>
      <c r="D332" s="393"/>
      <c r="G332" s="475"/>
      <c r="H332" s="475"/>
      <c r="I332" s="475"/>
      <c r="J332" s="475"/>
      <c r="K332" s="475"/>
      <c r="L332" s="475"/>
    </row>
    <row r="333" spans="1:12" s="408" customFormat="1" x14ac:dyDescent="0.3">
      <c r="A333" s="419"/>
      <c r="B333" s="540"/>
      <c r="C333" s="393"/>
      <c r="D333" s="393"/>
      <c r="G333" s="475"/>
      <c r="H333" s="475"/>
      <c r="I333" s="475"/>
      <c r="J333" s="475"/>
      <c r="K333" s="475"/>
      <c r="L333" s="475"/>
    </row>
    <row r="334" spans="1:12" s="408" customFormat="1" x14ac:dyDescent="0.3">
      <c r="A334" s="419"/>
      <c r="B334" s="540"/>
      <c r="C334" s="393"/>
      <c r="D334" s="393"/>
      <c r="G334" s="475"/>
      <c r="H334" s="475"/>
      <c r="I334" s="475"/>
      <c r="J334" s="475"/>
      <c r="K334" s="475"/>
      <c r="L334" s="475"/>
    </row>
    <row r="335" spans="1:12" s="408" customFormat="1" x14ac:dyDescent="0.3">
      <c r="A335" s="419"/>
      <c r="B335" s="540"/>
      <c r="C335" s="393"/>
      <c r="D335" s="393"/>
      <c r="G335" s="475"/>
      <c r="H335" s="475"/>
      <c r="I335" s="475"/>
      <c r="J335" s="475"/>
      <c r="K335" s="475"/>
      <c r="L335" s="475"/>
    </row>
    <row r="336" spans="1:12" s="408" customFormat="1" x14ac:dyDescent="0.3">
      <c r="A336" s="419"/>
      <c r="B336" s="540"/>
      <c r="C336" s="393"/>
      <c r="D336" s="393"/>
      <c r="G336" s="475"/>
      <c r="H336" s="475"/>
      <c r="I336" s="475"/>
      <c r="J336" s="475"/>
      <c r="K336" s="475"/>
      <c r="L336" s="475"/>
    </row>
    <row r="337" spans="1:12" s="408" customFormat="1" x14ac:dyDescent="0.3">
      <c r="A337" s="419"/>
      <c r="B337" s="540"/>
      <c r="C337" s="393"/>
      <c r="D337" s="393"/>
      <c r="G337" s="475"/>
      <c r="H337" s="475"/>
      <c r="I337" s="475"/>
      <c r="J337" s="475"/>
      <c r="K337" s="475"/>
      <c r="L337" s="475"/>
    </row>
    <row r="338" spans="1:12" s="408" customFormat="1" x14ac:dyDescent="0.3">
      <c r="A338" s="419"/>
      <c r="B338" s="540"/>
      <c r="C338" s="393"/>
      <c r="D338" s="393"/>
      <c r="G338" s="475"/>
      <c r="H338" s="475"/>
      <c r="I338" s="475"/>
      <c r="J338" s="475"/>
      <c r="K338" s="475"/>
      <c r="L338" s="475"/>
    </row>
    <row r="339" spans="1:12" s="408" customFormat="1" x14ac:dyDescent="0.3">
      <c r="A339" s="419"/>
      <c r="B339" s="540"/>
      <c r="C339" s="393"/>
      <c r="D339" s="393"/>
      <c r="G339" s="475"/>
      <c r="H339" s="475"/>
      <c r="I339" s="475"/>
      <c r="J339" s="475"/>
      <c r="K339" s="475"/>
      <c r="L339" s="475"/>
    </row>
    <row r="340" spans="1:12" s="408" customFormat="1" x14ac:dyDescent="0.3">
      <c r="A340" s="419"/>
      <c r="B340" s="540"/>
      <c r="C340" s="393"/>
      <c r="D340" s="393"/>
      <c r="G340" s="475"/>
      <c r="H340" s="475"/>
      <c r="I340" s="475"/>
      <c r="J340" s="475"/>
      <c r="K340" s="475"/>
      <c r="L340" s="475"/>
    </row>
    <row r="341" spans="1:12" s="408" customFormat="1" x14ac:dyDescent="0.3">
      <c r="A341" s="419"/>
      <c r="B341" s="540"/>
      <c r="C341" s="393"/>
      <c r="D341" s="393"/>
      <c r="G341" s="475"/>
      <c r="H341" s="475"/>
      <c r="I341" s="475"/>
      <c r="J341" s="475"/>
      <c r="K341" s="475"/>
      <c r="L341" s="475"/>
    </row>
    <row r="342" spans="1:12" s="408" customFormat="1" x14ac:dyDescent="0.3">
      <c r="A342" s="419"/>
      <c r="B342" s="540"/>
      <c r="C342" s="393"/>
      <c r="D342" s="393"/>
      <c r="G342" s="475"/>
      <c r="H342" s="475"/>
      <c r="I342" s="475"/>
      <c r="J342" s="475"/>
      <c r="K342" s="475"/>
      <c r="L342" s="475"/>
    </row>
    <row r="343" spans="1:12" s="408" customFormat="1" x14ac:dyDescent="0.3">
      <c r="A343" s="419"/>
      <c r="B343" s="540"/>
      <c r="C343" s="393"/>
      <c r="D343" s="393"/>
      <c r="G343" s="475"/>
      <c r="H343" s="475"/>
      <c r="I343" s="475"/>
      <c r="J343" s="475"/>
      <c r="K343" s="475"/>
      <c r="L343" s="475"/>
    </row>
    <row r="344" spans="1:12" s="408" customFormat="1" x14ac:dyDescent="0.3">
      <c r="A344" s="419"/>
      <c r="B344" s="540"/>
      <c r="C344" s="393"/>
      <c r="D344" s="393"/>
      <c r="G344" s="475"/>
      <c r="H344" s="475"/>
      <c r="I344" s="475"/>
      <c r="J344" s="475"/>
      <c r="K344" s="475"/>
      <c r="L344" s="475"/>
    </row>
    <row r="345" spans="1:12" s="408" customFormat="1" x14ac:dyDescent="0.3">
      <c r="A345" s="419"/>
      <c r="B345" s="540"/>
      <c r="C345" s="393"/>
      <c r="D345" s="393"/>
      <c r="G345" s="475"/>
      <c r="H345" s="475"/>
      <c r="I345" s="475"/>
      <c r="J345" s="475"/>
      <c r="K345" s="475"/>
      <c r="L345" s="475"/>
    </row>
    <row r="346" spans="1:12" s="408" customFormat="1" x14ac:dyDescent="0.3">
      <c r="A346" s="419"/>
      <c r="B346" s="540"/>
      <c r="C346" s="393"/>
      <c r="D346" s="393"/>
      <c r="G346" s="475"/>
      <c r="H346" s="475"/>
      <c r="I346" s="475"/>
      <c r="J346" s="475"/>
      <c r="K346" s="475"/>
      <c r="L346" s="475"/>
    </row>
    <row r="347" spans="1:12" s="408" customFormat="1" x14ac:dyDescent="0.3">
      <c r="A347" s="419"/>
      <c r="B347" s="540"/>
      <c r="C347" s="393"/>
      <c r="D347" s="393"/>
      <c r="G347" s="475"/>
      <c r="H347" s="475"/>
      <c r="I347" s="475"/>
      <c r="J347" s="475"/>
      <c r="K347" s="475"/>
      <c r="L347" s="475"/>
    </row>
    <row r="348" spans="1:12" s="408" customFormat="1" x14ac:dyDescent="0.3">
      <c r="A348" s="419"/>
      <c r="B348" s="540"/>
      <c r="C348" s="393"/>
      <c r="D348" s="393"/>
      <c r="G348" s="475"/>
      <c r="H348" s="475"/>
      <c r="I348" s="475"/>
      <c r="J348" s="475"/>
      <c r="K348" s="475"/>
      <c r="L348" s="475"/>
    </row>
    <row r="349" spans="1:12" s="408" customFormat="1" x14ac:dyDescent="0.3">
      <c r="A349" s="419"/>
      <c r="B349" s="540"/>
      <c r="C349" s="393"/>
      <c r="D349" s="393"/>
      <c r="G349" s="475"/>
      <c r="H349" s="475"/>
      <c r="I349" s="475"/>
      <c r="J349" s="475"/>
      <c r="K349" s="475"/>
      <c r="L349" s="475"/>
    </row>
    <row r="350" spans="1:12" s="408" customFormat="1" x14ac:dyDescent="0.3">
      <c r="A350" s="419"/>
      <c r="B350" s="540"/>
      <c r="C350" s="393"/>
      <c r="D350" s="393"/>
      <c r="G350" s="475"/>
      <c r="H350" s="475"/>
      <c r="I350" s="475"/>
      <c r="J350" s="475"/>
      <c r="K350" s="475"/>
      <c r="L350" s="475"/>
    </row>
    <row r="351" spans="1:12" s="408" customFormat="1" x14ac:dyDescent="0.3">
      <c r="A351" s="419"/>
      <c r="B351" s="540"/>
      <c r="C351" s="393"/>
      <c r="D351" s="393"/>
      <c r="G351" s="475"/>
      <c r="H351" s="475"/>
      <c r="I351" s="475"/>
      <c r="J351" s="475"/>
      <c r="K351" s="475"/>
      <c r="L351" s="475"/>
    </row>
    <row r="352" spans="1:12" s="408" customFormat="1" x14ac:dyDescent="0.3">
      <c r="A352" s="419"/>
      <c r="B352" s="540"/>
      <c r="C352" s="393"/>
      <c r="D352" s="393"/>
      <c r="G352" s="475"/>
      <c r="H352" s="475"/>
      <c r="I352" s="475"/>
      <c r="J352" s="475"/>
      <c r="K352" s="475"/>
      <c r="L352" s="475"/>
    </row>
    <row r="353" spans="1:18" s="408" customFormat="1" x14ac:dyDescent="0.3">
      <c r="A353" s="419"/>
      <c r="B353" s="540"/>
      <c r="C353" s="393"/>
      <c r="D353" s="393"/>
      <c r="G353" s="475"/>
      <c r="H353" s="475"/>
      <c r="I353" s="475"/>
      <c r="J353" s="475"/>
      <c r="K353" s="475"/>
      <c r="L353" s="475"/>
    </row>
    <row r="354" spans="1:18" s="408" customFormat="1" x14ac:dyDescent="0.3">
      <c r="A354" s="419"/>
      <c r="B354" s="540"/>
      <c r="C354" s="393"/>
      <c r="D354" s="393"/>
      <c r="G354" s="475"/>
      <c r="H354" s="475"/>
      <c r="I354" s="475"/>
      <c r="J354" s="475"/>
      <c r="K354" s="475"/>
      <c r="L354" s="475"/>
    </row>
    <row r="355" spans="1:18" s="408" customFormat="1" x14ac:dyDescent="0.3">
      <c r="A355" s="419"/>
      <c r="B355" s="540"/>
      <c r="C355" s="393"/>
      <c r="D355" s="393"/>
      <c r="G355" s="475"/>
      <c r="H355" s="475"/>
      <c r="I355" s="475"/>
      <c r="J355" s="475"/>
      <c r="K355" s="475"/>
      <c r="L355" s="475"/>
    </row>
    <row r="356" spans="1:18" s="408" customFormat="1" x14ac:dyDescent="0.3">
      <c r="A356" s="419"/>
      <c r="B356" s="540"/>
      <c r="C356" s="393"/>
      <c r="D356" s="393"/>
      <c r="E356" s="393"/>
      <c r="F356" s="393"/>
      <c r="G356" s="475"/>
      <c r="H356" s="475"/>
      <c r="I356" s="475"/>
      <c r="J356" s="475"/>
      <c r="K356" s="475"/>
      <c r="L356" s="475"/>
      <c r="M356" s="393"/>
      <c r="N356" s="393"/>
      <c r="O356" s="393"/>
      <c r="P356" s="393"/>
      <c r="Q356" s="393"/>
      <c r="R356" s="393"/>
    </row>
    <row r="357" spans="1:18" s="408" customFormat="1" x14ac:dyDescent="0.3">
      <c r="A357" s="419"/>
      <c r="B357" s="540"/>
      <c r="C357" s="393"/>
      <c r="D357" s="393"/>
      <c r="E357" s="393"/>
      <c r="F357" s="393"/>
      <c r="G357" s="475"/>
      <c r="H357" s="475"/>
      <c r="I357" s="475"/>
      <c r="J357" s="475"/>
      <c r="K357" s="475"/>
      <c r="L357" s="475"/>
      <c r="M357" s="393"/>
      <c r="N357" s="393"/>
      <c r="O357" s="393"/>
      <c r="P357" s="393"/>
      <c r="Q357" s="393"/>
      <c r="R357" s="393"/>
    </row>
    <row r="358" spans="1:18" s="408" customFormat="1" x14ac:dyDescent="0.3">
      <c r="A358" s="419"/>
      <c r="B358" s="540"/>
      <c r="C358" s="393"/>
      <c r="D358" s="393"/>
      <c r="E358" s="393"/>
      <c r="F358" s="393"/>
      <c r="G358" s="475"/>
      <c r="H358" s="475"/>
      <c r="I358" s="475"/>
      <c r="J358" s="475"/>
      <c r="K358" s="475"/>
      <c r="L358" s="475"/>
      <c r="M358" s="393"/>
      <c r="N358" s="393"/>
      <c r="O358" s="393"/>
      <c r="P358" s="393"/>
      <c r="Q358" s="393"/>
      <c r="R358" s="393"/>
    </row>
    <row r="359" spans="1:18" s="408" customFormat="1" x14ac:dyDescent="0.3">
      <c r="A359" s="419"/>
      <c r="B359" s="540"/>
      <c r="C359" s="393"/>
      <c r="D359" s="393"/>
      <c r="E359" s="393"/>
      <c r="F359" s="393"/>
      <c r="G359" s="475"/>
      <c r="H359" s="475"/>
      <c r="I359" s="475"/>
      <c r="J359" s="475"/>
      <c r="K359" s="475"/>
      <c r="L359" s="475"/>
      <c r="M359" s="393"/>
      <c r="N359" s="393"/>
      <c r="O359" s="393"/>
      <c r="P359" s="393"/>
      <c r="Q359" s="393"/>
      <c r="R359" s="393"/>
    </row>
    <row r="360" spans="1:18" s="408" customFormat="1" x14ac:dyDescent="0.3">
      <c r="A360" s="419"/>
      <c r="B360" s="540"/>
      <c r="C360" s="393"/>
      <c r="D360" s="393"/>
      <c r="E360" s="393"/>
      <c r="F360" s="393"/>
      <c r="G360" s="475"/>
      <c r="H360" s="475"/>
      <c r="I360" s="475"/>
      <c r="J360" s="475"/>
      <c r="K360" s="475"/>
      <c r="L360" s="475"/>
      <c r="M360" s="393"/>
      <c r="N360" s="393"/>
      <c r="O360" s="393"/>
      <c r="P360" s="393"/>
      <c r="Q360" s="393"/>
      <c r="R360" s="393"/>
    </row>
    <row r="361" spans="1:18" s="408" customFormat="1" x14ac:dyDescent="0.3">
      <c r="A361" s="419"/>
      <c r="B361" s="540"/>
      <c r="C361" s="393"/>
      <c r="D361" s="393"/>
      <c r="E361" s="393"/>
      <c r="F361" s="393"/>
      <c r="G361" s="475"/>
      <c r="H361" s="475"/>
      <c r="I361" s="475"/>
      <c r="J361" s="475"/>
      <c r="K361" s="475"/>
      <c r="L361" s="475"/>
      <c r="M361" s="393"/>
      <c r="N361" s="393"/>
      <c r="O361" s="393"/>
      <c r="P361" s="393"/>
      <c r="Q361" s="393"/>
      <c r="R361" s="393"/>
    </row>
    <row r="362" spans="1:18" s="408" customFormat="1" x14ac:dyDescent="0.3">
      <c r="A362" s="419"/>
      <c r="B362" s="540"/>
      <c r="C362" s="393"/>
      <c r="D362" s="393"/>
      <c r="E362" s="393"/>
      <c r="F362" s="393"/>
      <c r="G362" s="475"/>
      <c r="H362" s="475"/>
      <c r="I362" s="475"/>
      <c r="J362" s="475"/>
      <c r="K362" s="475"/>
      <c r="L362" s="475"/>
      <c r="M362" s="393"/>
      <c r="N362" s="393"/>
      <c r="O362" s="393"/>
      <c r="P362" s="393"/>
      <c r="Q362" s="393"/>
      <c r="R362" s="393"/>
    </row>
    <row r="363" spans="1:18" s="408" customFormat="1" x14ac:dyDescent="0.3">
      <c r="A363" s="419"/>
      <c r="B363" s="540"/>
      <c r="C363" s="393"/>
      <c r="D363" s="393"/>
      <c r="E363" s="393"/>
      <c r="F363" s="393"/>
      <c r="G363" s="475"/>
      <c r="H363" s="475"/>
      <c r="I363" s="475"/>
      <c r="J363" s="475"/>
      <c r="K363" s="475"/>
      <c r="L363" s="475"/>
      <c r="M363" s="393"/>
      <c r="N363" s="393"/>
      <c r="O363" s="393"/>
      <c r="P363" s="393"/>
      <c r="Q363" s="393"/>
      <c r="R363" s="393"/>
    </row>
    <row r="364" spans="1:18" s="408" customFormat="1" x14ac:dyDescent="0.3">
      <c r="A364" s="419"/>
      <c r="B364" s="540"/>
      <c r="C364" s="393"/>
      <c r="D364" s="393"/>
      <c r="E364" s="393"/>
      <c r="F364" s="393"/>
      <c r="G364" s="475"/>
      <c r="H364" s="475"/>
      <c r="I364" s="475"/>
      <c r="J364" s="475"/>
      <c r="K364" s="475"/>
      <c r="L364" s="475"/>
      <c r="M364" s="393"/>
      <c r="N364" s="393"/>
      <c r="O364" s="393"/>
      <c r="P364" s="393"/>
      <c r="Q364" s="393"/>
      <c r="R364" s="393"/>
    </row>
    <row r="365" spans="1:18" s="408" customFormat="1" x14ac:dyDescent="0.3">
      <c r="A365" s="419"/>
      <c r="B365" s="540"/>
      <c r="C365" s="393"/>
      <c r="D365" s="393"/>
      <c r="E365" s="393"/>
      <c r="F365" s="393"/>
      <c r="G365" s="475"/>
      <c r="H365" s="475"/>
      <c r="I365" s="475"/>
      <c r="J365" s="475"/>
      <c r="K365" s="475"/>
      <c r="L365" s="475"/>
      <c r="M365" s="393"/>
      <c r="N365" s="393"/>
      <c r="O365" s="393"/>
      <c r="P365" s="393"/>
      <c r="Q365" s="393"/>
      <c r="R365" s="393"/>
    </row>
    <row r="366" spans="1:18" s="408" customFormat="1" x14ac:dyDescent="0.3">
      <c r="A366" s="419"/>
      <c r="B366" s="540"/>
      <c r="C366" s="393"/>
      <c r="D366" s="393"/>
      <c r="E366" s="393"/>
      <c r="F366" s="393"/>
      <c r="G366" s="475"/>
      <c r="H366" s="475"/>
      <c r="I366" s="475"/>
      <c r="J366" s="475"/>
      <c r="K366" s="475"/>
      <c r="L366" s="475"/>
      <c r="M366" s="393"/>
      <c r="N366" s="393"/>
      <c r="O366" s="393"/>
      <c r="P366" s="393"/>
      <c r="Q366" s="393"/>
      <c r="R366" s="393"/>
    </row>
    <row r="367" spans="1:18" s="408" customFormat="1" x14ac:dyDescent="0.3">
      <c r="A367" s="419"/>
      <c r="B367" s="540"/>
      <c r="C367" s="393"/>
      <c r="D367" s="393"/>
      <c r="E367" s="393"/>
      <c r="F367" s="393"/>
      <c r="G367" s="475"/>
      <c r="H367" s="475"/>
      <c r="I367" s="475"/>
      <c r="J367" s="475"/>
      <c r="K367" s="475"/>
      <c r="L367" s="475"/>
      <c r="M367" s="393"/>
      <c r="N367" s="393"/>
      <c r="O367" s="393"/>
      <c r="P367" s="393"/>
      <c r="Q367" s="393"/>
      <c r="R367" s="393"/>
    </row>
    <row r="368" spans="1:18" s="408" customFormat="1" x14ac:dyDescent="0.3">
      <c r="A368" s="419"/>
      <c r="B368" s="540"/>
      <c r="C368" s="393"/>
      <c r="D368" s="393"/>
      <c r="E368" s="393"/>
      <c r="F368" s="393"/>
      <c r="G368" s="475"/>
      <c r="H368" s="475"/>
      <c r="I368" s="475"/>
      <c r="J368" s="475"/>
      <c r="K368" s="475"/>
      <c r="L368" s="475"/>
      <c r="M368" s="393"/>
      <c r="N368" s="393"/>
      <c r="O368" s="393"/>
      <c r="P368" s="393"/>
      <c r="Q368" s="393"/>
      <c r="R368" s="393"/>
    </row>
    <row r="369" spans="1:18" s="408" customFormat="1" x14ac:dyDescent="0.3">
      <c r="A369" s="419"/>
      <c r="B369" s="540"/>
      <c r="C369" s="393"/>
      <c r="D369" s="393"/>
      <c r="E369" s="393"/>
      <c r="F369" s="393"/>
      <c r="G369" s="475"/>
      <c r="H369" s="475"/>
      <c r="I369" s="475"/>
      <c r="J369" s="475"/>
      <c r="K369" s="475"/>
      <c r="L369" s="475"/>
      <c r="M369" s="393"/>
      <c r="N369" s="393"/>
      <c r="O369" s="393"/>
      <c r="P369" s="393"/>
      <c r="Q369" s="393"/>
      <c r="R369" s="393"/>
    </row>
    <row r="370" spans="1:18" s="408" customFormat="1" x14ac:dyDescent="0.3">
      <c r="A370" s="419"/>
      <c r="B370" s="540"/>
      <c r="C370" s="393"/>
      <c r="D370" s="393"/>
      <c r="E370" s="393"/>
      <c r="F370" s="393"/>
      <c r="G370" s="475"/>
      <c r="H370" s="475"/>
      <c r="I370" s="475"/>
      <c r="J370" s="475"/>
      <c r="K370" s="475"/>
      <c r="L370" s="475"/>
      <c r="M370" s="393"/>
      <c r="N370" s="393"/>
      <c r="O370" s="393"/>
      <c r="P370" s="393"/>
      <c r="Q370" s="393"/>
      <c r="R370" s="393"/>
    </row>
    <row r="371" spans="1:18" s="408" customFormat="1" x14ac:dyDescent="0.3">
      <c r="A371" s="419"/>
      <c r="B371" s="540"/>
      <c r="C371" s="393"/>
      <c r="D371" s="393"/>
      <c r="E371" s="393"/>
      <c r="F371" s="393"/>
      <c r="G371" s="475"/>
      <c r="H371" s="475"/>
      <c r="I371" s="475"/>
      <c r="J371" s="475"/>
      <c r="K371" s="475"/>
      <c r="L371" s="475"/>
      <c r="M371" s="393"/>
      <c r="N371" s="393"/>
      <c r="O371" s="393"/>
      <c r="P371" s="393"/>
      <c r="Q371" s="393"/>
      <c r="R371" s="393"/>
    </row>
    <row r="372" spans="1:18" s="408" customFormat="1" x14ac:dyDescent="0.3">
      <c r="A372" s="419"/>
      <c r="B372" s="540"/>
      <c r="C372" s="393"/>
      <c r="D372" s="393"/>
      <c r="E372" s="393"/>
      <c r="F372" s="393"/>
      <c r="G372" s="475"/>
      <c r="H372" s="475"/>
      <c r="I372" s="475"/>
      <c r="J372" s="475"/>
      <c r="K372" s="475"/>
      <c r="L372" s="475"/>
      <c r="M372" s="393"/>
      <c r="N372" s="393"/>
      <c r="O372" s="393"/>
      <c r="P372" s="393"/>
      <c r="Q372" s="393"/>
      <c r="R372" s="393"/>
    </row>
  </sheetData>
  <sheetProtection algorithmName="SHA-512" hashValue="dPiYKmJad3PjXWOoAmcec2FjMJTwmG5NXNPmc01FaQ+nR6Vwv1HeyeQvr5RFmnQnXTzWcWJGmsjUPng48hT9GQ==" saltValue="CNQx2P0tNEV6t1eBSO+qNQ==" spinCount="100000" sheet="1" objects="1" scenarios="1"/>
  <mergeCells count="348">
    <mergeCell ref="A4:A5"/>
    <mergeCell ref="A6:A7"/>
    <mergeCell ref="A9:A10"/>
    <mergeCell ref="A11:A12"/>
    <mergeCell ref="J66:K67"/>
    <mergeCell ref="L66:L67"/>
    <mergeCell ref="E19:G19"/>
    <mergeCell ref="E21:K21"/>
    <mergeCell ref="F24:G24"/>
    <mergeCell ref="E16:G16"/>
    <mergeCell ref="E17:G17"/>
    <mergeCell ref="E13:F13"/>
    <mergeCell ref="F35:G35"/>
    <mergeCell ref="E38:G38"/>
    <mergeCell ref="E33:E36"/>
    <mergeCell ref="F36:G36"/>
    <mergeCell ref="F64:F66"/>
    <mergeCell ref="F27:G27"/>
    <mergeCell ref="F28:G28"/>
    <mergeCell ref="E22:K22"/>
    <mergeCell ref="L81:L83"/>
    <mergeCell ref="M82:N82"/>
    <mergeCell ref="M83:N83"/>
    <mergeCell ref="C1:R1"/>
    <mergeCell ref="F31:G31"/>
    <mergeCell ref="F29:G29"/>
    <mergeCell ref="F30:G30"/>
    <mergeCell ref="F25:G25"/>
    <mergeCell ref="F26:G26"/>
    <mergeCell ref="E58:E60"/>
    <mergeCell ref="E52:E54"/>
    <mergeCell ref="F52:F54"/>
    <mergeCell ref="F58:F60"/>
    <mergeCell ref="G4:P5"/>
    <mergeCell ref="E4:F5"/>
    <mergeCell ref="F33:G33"/>
    <mergeCell ref="E39:L39"/>
    <mergeCell ref="E40:L40"/>
    <mergeCell ref="F34:G34"/>
    <mergeCell ref="E10:P11"/>
    <mergeCell ref="E46:E48"/>
    <mergeCell ref="F46:F48"/>
    <mergeCell ref="E64:E66"/>
    <mergeCell ref="E79:G79"/>
    <mergeCell ref="L79:N79"/>
    <mergeCell ref="F81:G81"/>
    <mergeCell ref="M81:N81"/>
    <mergeCell ref="F86:G86"/>
    <mergeCell ref="M86:N86"/>
    <mergeCell ref="E72:J72"/>
    <mergeCell ref="L72:P72"/>
    <mergeCell ref="E74:E78"/>
    <mergeCell ref="F74:G74"/>
    <mergeCell ref="L74:L78"/>
    <mergeCell ref="M74:N74"/>
    <mergeCell ref="F75:G75"/>
    <mergeCell ref="F76:G76"/>
    <mergeCell ref="F77:G77"/>
    <mergeCell ref="F78:G78"/>
    <mergeCell ref="M75:N75"/>
    <mergeCell ref="M76:N76"/>
    <mergeCell ref="M77:N77"/>
    <mergeCell ref="M78:N78"/>
    <mergeCell ref="E84:G84"/>
    <mergeCell ref="F82:G82"/>
    <mergeCell ref="F83:G83"/>
    <mergeCell ref="E81:E83"/>
    <mergeCell ref="L84:N84"/>
    <mergeCell ref="F125:G125"/>
    <mergeCell ref="M125:N125"/>
    <mergeCell ref="F124:G124"/>
    <mergeCell ref="M124:N124"/>
    <mergeCell ref="E104:J104"/>
    <mergeCell ref="L104:P104"/>
    <mergeCell ref="E111:G111"/>
    <mergeCell ref="L111:N111"/>
    <mergeCell ref="E106:E110"/>
    <mergeCell ref="F107:G107"/>
    <mergeCell ref="M107:N107"/>
    <mergeCell ref="F108:G108"/>
    <mergeCell ref="M108:N108"/>
    <mergeCell ref="F106:G106"/>
    <mergeCell ref="M106:N106"/>
    <mergeCell ref="L106:L110"/>
    <mergeCell ref="F109:G109"/>
    <mergeCell ref="M109:N109"/>
    <mergeCell ref="F110:G110"/>
    <mergeCell ref="M110:N110"/>
    <mergeCell ref="E113:E115"/>
    <mergeCell ref="F113:G113"/>
    <mergeCell ref="L113:L115"/>
    <mergeCell ref="M113:N113"/>
    <mergeCell ref="E154:E158"/>
    <mergeCell ref="F154:G154"/>
    <mergeCell ref="F156:G156"/>
    <mergeCell ref="M156:N156"/>
    <mergeCell ref="L154:L158"/>
    <mergeCell ref="M154:N154"/>
    <mergeCell ref="F155:G155"/>
    <mergeCell ref="M155:N155"/>
    <mergeCell ref="M157:N157"/>
    <mergeCell ref="M158:N158"/>
    <mergeCell ref="F157:G157"/>
    <mergeCell ref="F158:G158"/>
    <mergeCell ref="E136:J136"/>
    <mergeCell ref="L136:P136"/>
    <mergeCell ref="E138:E142"/>
    <mergeCell ref="F138:G138"/>
    <mergeCell ref="F140:G140"/>
    <mergeCell ref="M140:N140"/>
    <mergeCell ref="L138:L142"/>
    <mergeCell ref="M138:N138"/>
    <mergeCell ref="F139:G139"/>
    <mergeCell ref="M139:N139"/>
    <mergeCell ref="F198:G198"/>
    <mergeCell ref="M198:N198"/>
    <mergeCell ref="E232:J232"/>
    <mergeCell ref="L232:P232"/>
    <mergeCell ref="E216:J216"/>
    <mergeCell ref="L216:P216"/>
    <mergeCell ref="E218:E222"/>
    <mergeCell ref="F218:G218"/>
    <mergeCell ref="F220:G220"/>
    <mergeCell ref="M220:N220"/>
    <mergeCell ref="L218:L222"/>
    <mergeCell ref="M218:N218"/>
    <mergeCell ref="F219:G219"/>
    <mergeCell ref="M219:N219"/>
    <mergeCell ref="E202:E206"/>
    <mergeCell ref="L202:L206"/>
    <mergeCell ref="F205:G205"/>
    <mergeCell ref="M205:N205"/>
    <mergeCell ref="F204:G204"/>
    <mergeCell ref="M204:N204"/>
    <mergeCell ref="F206:G206"/>
    <mergeCell ref="M206:N206"/>
    <mergeCell ref="E200:J200"/>
    <mergeCell ref="L200:P200"/>
    <mergeCell ref="F182:G182"/>
    <mergeCell ref="M182:N182"/>
    <mergeCell ref="E184:J184"/>
    <mergeCell ref="L184:P184"/>
    <mergeCell ref="E175:G175"/>
    <mergeCell ref="L175:N175"/>
    <mergeCell ref="E161:E163"/>
    <mergeCell ref="E186:E190"/>
    <mergeCell ref="F161:G161"/>
    <mergeCell ref="F186:G186"/>
    <mergeCell ref="L186:L190"/>
    <mergeCell ref="M186:N186"/>
    <mergeCell ref="F187:G187"/>
    <mergeCell ref="M187:N187"/>
    <mergeCell ref="F188:G188"/>
    <mergeCell ref="M188:N188"/>
    <mergeCell ref="F189:G189"/>
    <mergeCell ref="M189:N189"/>
    <mergeCell ref="E196:G196"/>
    <mergeCell ref="L196:N196"/>
    <mergeCell ref="L145:L147"/>
    <mergeCell ref="M145:N145"/>
    <mergeCell ref="E132:G132"/>
    <mergeCell ref="L132:N132"/>
    <mergeCell ref="F134:G134"/>
    <mergeCell ref="M134:N134"/>
    <mergeCell ref="E164:G164"/>
    <mergeCell ref="L164:N164"/>
    <mergeCell ref="E148:G148"/>
    <mergeCell ref="L148:N148"/>
    <mergeCell ref="F150:G150"/>
    <mergeCell ref="M150:N150"/>
    <mergeCell ref="E159:G159"/>
    <mergeCell ref="L159:N159"/>
    <mergeCell ref="E143:G143"/>
    <mergeCell ref="L143:N143"/>
    <mergeCell ref="F141:G141"/>
    <mergeCell ref="M141:N141"/>
    <mergeCell ref="F142:G142"/>
    <mergeCell ref="M142:N142"/>
    <mergeCell ref="E145:E147"/>
    <mergeCell ref="F145:G145"/>
    <mergeCell ref="F146:G146"/>
    <mergeCell ref="M146:N146"/>
    <mergeCell ref="F163:G163"/>
    <mergeCell ref="M163:N163"/>
    <mergeCell ref="F173:G173"/>
    <mergeCell ref="M173:N173"/>
    <mergeCell ref="F166:G166"/>
    <mergeCell ref="M166:N166"/>
    <mergeCell ref="E168:J168"/>
    <mergeCell ref="L168:P168"/>
    <mergeCell ref="E170:E174"/>
    <mergeCell ref="F170:G170"/>
    <mergeCell ref="F172:G172"/>
    <mergeCell ref="M172:N172"/>
    <mergeCell ref="L170:L174"/>
    <mergeCell ref="M170:N170"/>
    <mergeCell ref="F171:G171"/>
    <mergeCell ref="M171:N171"/>
    <mergeCell ref="F174:G174"/>
    <mergeCell ref="M174:N174"/>
    <mergeCell ref="L161:L163"/>
    <mergeCell ref="M161:N161"/>
    <mergeCell ref="E152:J152"/>
    <mergeCell ref="L152:P152"/>
    <mergeCell ref="F246:G246"/>
    <mergeCell ref="M246:N246"/>
    <mergeCell ref="E223:G223"/>
    <mergeCell ref="L223:N223"/>
    <mergeCell ref="F221:G221"/>
    <mergeCell ref="M221:N221"/>
    <mergeCell ref="F222:G222"/>
    <mergeCell ref="M222:N222"/>
    <mergeCell ref="E228:G228"/>
    <mergeCell ref="L228:N228"/>
    <mergeCell ref="F230:G230"/>
    <mergeCell ref="M230:N230"/>
    <mergeCell ref="E234:E238"/>
    <mergeCell ref="F234:G234"/>
    <mergeCell ref="F236:G236"/>
    <mergeCell ref="M236:N236"/>
    <mergeCell ref="L234:L238"/>
    <mergeCell ref="M234:N234"/>
    <mergeCell ref="F235:G235"/>
    <mergeCell ref="M235:N235"/>
    <mergeCell ref="E241:E243"/>
    <mergeCell ref="F241:G241"/>
    <mergeCell ref="L241:L243"/>
    <mergeCell ref="M241:N241"/>
    <mergeCell ref="F242:G242"/>
    <mergeCell ref="M242:N242"/>
    <mergeCell ref="F243:G243"/>
    <mergeCell ref="M243:N243"/>
    <mergeCell ref="E244:G244"/>
    <mergeCell ref="L244:N244"/>
    <mergeCell ref="E100:G100"/>
    <mergeCell ref="L100:N100"/>
    <mergeCell ref="F102:G102"/>
    <mergeCell ref="M102:N102"/>
    <mergeCell ref="E239:G239"/>
    <mergeCell ref="L239:N239"/>
    <mergeCell ref="F237:G237"/>
    <mergeCell ref="M237:N237"/>
    <mergeCell ref="F238:G238"/>
    <mergeCell ref="M238:N238"/>
    <mergeCell ref="E207:G207"/>
    <mergeCell ref="L207:N207"/>
    <mergeCell ref="E191:G191"/>
    <mergeCell ref="L191:N191"/>
    <mergeCell ref="F147:G147"/>
    <mergeCell ref="M147:N147"/>
    <mergeCell ref="F162:G162"/>
    <mergeCell ref="M162:N162"/>
    <mergeCell ref="E97:E99"/>
    <mergeCell ref="F97:G97"/>
    <mergeCell ref="L97:L99"/>
    <mergeCell ref="M97:N97"/>
    <mergeCell ref="F98:G98"/>
    <mergeCell ref="M98:N98"/>
    <mergeCell ref="F99:G99"/>
    <mergeCell ref="M99:N99"/>
    <mergeCell ref="F94:G94"/>
    <mergeCell ref="M94:N94"/>
    <mergeCell ref="E88:J88"/>
    <mergeCell ref="L88:P88"/>
    <mergeCell ref="E95:G95"/>
    <mergeCell ref="L95:N95"/>
    <mergeCell ref="E90:E94"/>
    <mergeCell ref="F90:G90"/>
    <mergeCell ref="L90:L94"/>
    <mergeCell ref="M90:N90"/>
    <mergeCell ref="F91:G91"/>
    <mergeCell ref="M91:N91"/>
    <mergeCell ref="F92:G92"/>
    <mergeCell ref="M92:N92"/>
    <mergeCell ref="F93:G93"/>
    <mergeCell ref="M93:N93"/>
    <mergeCell ref="F114:G114"/>
    <mergeCell ref="M114:N114"/>
    <mergeCell ref="F115:G115"/>
    <mergeCell ref="M115:N115"/>
    <mergeCell ref="E116:G116"/>
    <mergeCell ref="L116:N116"/>
    <mergeCell ref="F118:G118"/>
    <mergeCell ref="M118:N118"/>
    <mergeCell ref="E129:E131"/>
    <mergeCell ref="F129:G129"/>
    <mergeCell ref="L129:L131"/>
    <mergeCell ref="M129:N129"/>
    <mergeCell ref="F130:G130"/>
    <mergeCell ref="M130:N130"/>
    <mergeCell ref="F131:G131"/>
    <mergeCell ref="M131:N131"/>
    <mergeCell ref="F126:G126"/>
    <mergeCell ref="M126:N126"/>
    <mergeCell ref="E127:G127"/>
    <mergeCell ref="L127:N127"/>
    <mergeCell ref="E122:E126"/>
    <mergeCell ref="F122:G122"/>
    <mergeCell ref="L122:L126"/>
    <mergeCell ref="M122:N122"/>
    <mergeCell ref="F123:G123"/>
    <mergeCell ref="M123:N123"/>
    <mergeCell ref="E120:J120"/>
    <mergeCell ref="L120:P120"/>
    <mergeCell ref="E193:E195"/>
    <mergeCell ref="F193:G193"/>
    <mergeCell ref="L193:L195"/>
    <mergeCell ref="M193:N193"/>
    <mergeCell ref="F194:G194"/>
    <mergeCell ref="M194:N194"/>
    <mergeCell ref="F195:G195"/>
    <mergeCell ref="M195:N195"/>
    <mergeCell ref="F190:G190"/>
    <mergeCell ref="M190:N190"/>
    <mergeCell ref="E177:E179"/>
    <mergeCell ref="F177:G177"/>
    <mergeCell ref="L177:L179"/>
    <mergeCell ref="M177:N177"/>
    <mergeCell ref="F178:G178"/>
    <mergeCell ref="M178:N178"/>
    <mergeCell ref="F179:G179"/>
    <mergeCell ref="M179:N179"/>
    <mergeCell ref="E180:G180"/>
    <mergeCell ref="L180:N180"/>
    <mergeCell ref="F202:G202"/>
    <mergeCell ref="M202:N202"/>
    <mergeCell ref="E212:G212"/>
    <mergeCell ref="L212:N212"/>
    <mergeCell ref="F214:G214"/>
    <mergeCell ref="M214:N214"/>
    <mergeCell ref="E225:E227"/>
    <mergeCell ref="F225:G225"/>
    <mergeCell ref="L225:L227"/>
    <mergeCell ref="M225:N225"/>
    <mergeCell ref="F226:G226"/>
    <mergeCell ref="M226:N226"/>
    <mergeCell ref="F227:G227"/>
    <mergeCell ref="M227:N227"/>
    <mergeCell ref="E209:E211"/>
    <mergeCell ref="F209:G209"/>
    <mergeCell ref="L209:L211"/>
    <mergeCell ref="M209:N209"/>
    <mergeCell ref="F210:G210"/>
    <mergeCell ref="M210:N210"/>
    <mergeCell ref="F211:G211"/>
    <mergeCell ref="M211:N211"/>
    <mergeCell ref="F203:G203"/>
    <mergeCell ref="M203:N203"/>
  </mergeCells>
  <conditionalFormatting sqref="E72:J72">
    <cfRule type="expression" dxfId="1017" priority="2142" stopIfTrue="1">
      <formula>E72&lt;&gt;""</formula>
    </cfRule>
  </conditionalFormatting>
  <conditionalFormatting sqref="H86">
    <cfRule type="expression" dxfId="1016" priority="2140" stopIfTrue="1">
      <formula>$E72&lt;&gt;""</formula>
    </cfRule>
  </conditionalFormatting>
  <conditionalFormatting sqref="I86">
    <cfRule type="expression" dxfId="1015" priority="2139" stopIfTrue="1">
      <formula>$E72&lt;&gt;""</formula>
    </cfRule>
  </conditionalFormatting>
  <conditionalFormatting sqref="E186 E189:E190 E170 E173:E174 E154 E157:E158 E138 E141:E142 E122 E125:E126 E106 E109:E110 E90 E93:E94 E74 E77:F78 E234 E237:E238 E218 E221:E222 E202 E205:E206">
    <cfRule type="expression" dxfId="1014" priority="2138" stopIfTrue="1">
      <formula>$E72&lt;&gt;""</formula>
    </cfRule>
  </conditionalFormatting>
  <conditionalFormatting sqref="E86">
    <cfRule type="expression" dxfId="1013" priority="2135" stopIfTrue="1">
      <formula>$E72&lt;&gt;""</formula>
    </cfRule>
  </conditionalFormatting>
  <conditionalFormatting sqref="F86:G86">
    <cfRule type="expression" dxfId="1012" priority="2134" stopIfTrue="1">
      <formula>$E72&lt;&gt;""</formula>
    </cfRule>
  </conditionalFormatting>
  <conditionalFormatting sqref="E81">
    <cfRule type="expression" dxfId="1011" priority="2132" stopIfTrue="1">
      <formula>$E72&lt;&gt;""</formula>
    </cfRule>
  </conditionalFormatting>
  <conditionalFormatting sqref="L72 Q72">
    <cfRule type="expression" dxfId="1010" priority="2131" stopIfTrue="1">
      <formula>L72&lt;&gt;""</formula>
    </cfRule>
  </conditionalFormatting>
  <conditionalFormatting sqref="Q104">
    <cfRule type="expression" dxfId="1009" priority="2130" stopIfTrue="1">
      <formula>Q104&lt;&gt;""</formula>
    </cfRule>
  </conditionalFormatting>
  <conditionalFormatting sqref="Q120">
    <cfRule type="expression" dxfId="1008" priority="2129" stopIfTrue="1">
      <formula>Q120&lt;&gt;""</formula>
    </cfRule>
  </conditionalFormatting>
  <conditionalFormatting sqref="Q136">
    <cfRule type="expression" dxfId="1007" priority="2128" stopIfTrue="1">
      <formula>Q136&lt;&gt;""</formula>
    </cfRule>
  </conditionalFormatting>
  <conditionalFormatting sqref="Q152">
    <cfRule type="expression" dxfId="1006" priority="2127" stopIfTrue="1">
      <formula>Q152&lt;&gt;""</formula>
    </cfRule>
  </conditionalFormatting>
  <conditionalFormatting sqref="Q184">
    <cfRule type="expression" dxfId="1005" priority="2126" stopIfTrue="1">
      <formula>Q184&lt;&gt;""</formula>
    </cfRule>
  </conditionalFormatting>
  <conditionalFormatting sqref="H74">
    <cfRule type="expression" dxfId="1004" priority="2125" stopIfTrue="1">
      <formula>$E72&lt;&gt;""</formula>
    </cfRule>
  </conditionalFormatting>
  <conditionalFormatting sqref="I74">
    <cfRule type="expression" dxfId="1003" priority="2124" stopIfTrue="1">
      <formula>$E72&lt;&gt;""</formula>
    </cfRule>
  </conditionalFormatting>
  <conditionalFormatting sqref="Q88">
    <cfRule type="expression" dxfId="1002" priority="2123" stopIfTrue="1">
      <formula>Q88&lt;&gt;""</formula>
    </cfRule>
  </conditionalFormatting>
  <conditionalFormatting sqref="Q168">
    <cfRule type="expression" dxfId="1001" priority="2122" stopIfTrue="1">
      <formula>Q168&lt;&gt;""</formula>
    </cfRule>
  </conditionalFormatting>
  <conditionalFormatting sqref="Q61:R62 R60">
    <cfRule type="expression" dxfId="1000" priority="2143" stopIfTrue="1">
      <formula>ISNUMBER($O$66)</formula>
    </cfRule>
  </conditionalFormatting>
  <conditionalFormatting sqref="Q200">
    <cfRule type="expression" dxfId="999" priority="2120" stopIfTrue="1">
      <formula>Q200&lt;&gt;""</formula>
    </cfRule>
  </conditionalFormatting>
  <conditionalFormatting sqref="Q216">
    <cfRule type="expression" dxfId="998" priority="2119" stopIfTrue="1">
      <formula>Q216&lt;&gt;""</formula>
    </cfRule>
  </conditionalFormatting>
  <conditionalFormatting sqref="Q232">
    <cfRule type="expression" dxfId="997" priority="2118" stopIfTrue="1">
      <formula>Q232&lt;&gt;""</formula>
    </cfRule>
  </conditionalFormatting>
  <conditionalFormatting sqref="H81">
    <cfRule type="expression" dxfId="996" priority="2094" stopIfTrue="1">
      <formula>$E72&lt;&gt;""</formula>
    </cfRule>
  </conditionalFormatting>
  <conditionalFormatting sqref="I81">
    <cfRule type="expression" dxfId="995" priority="2093" stopIfTrue="1">
      <formula>$E72&lt;&gt;""</formula>
    </cfRule>
  </conditionalFormatting>
  <conditionalFormatting sqref="F75:F76">
    <cfRule type="expression" dxfId="994" priority="2068" stopIfTrue="1">
      <formula>$E72&lt;&gt;""</formula>
    </cfRule>
  </conditionalFormatting>
  <conditionalFormatting sqref="F75:G75">
    <cfRule type="expression" dxfId="993" priority="1671" stopIfTrue="1">
      <formula>$E72&lt;&gt;""</formula>
    </cfRule>
  </conditionalFormatting>
  <conditionalFormatting sqref="F76:G76">
    <cfRule type="expression" dxfId="992" priority="1670" stopIfTrue="1">
      <formula>$E72&lt;&gt;""</formula>
    </cfRule>
  </conditionalFormatting>
  <conditionalFormatting sqref="F77:G77">
    <cfRule type="expression" dxfId="991" priority="1669" stopIfTrue="1">
      <formula>$E72&lt;&gt;""</formula>
    </cfRule>
  </conditionalFormatting>
  <conditionalFormatting sqref="F78:G78">
    <cfRule type="expression" dxfId="990" priority="1668" stopIfTrue="1">
      <formula>$E72&lt;&gt;""</formula>
    </cfRule>
  </conditionalFormatting>
  <conditionalFormatting sqref="E79">
    <cfRule type="expression" dxfId="989" priority="1665" stopIfTrue="1">
      <formula>$E72&lt;&gt;""</formula>
    </cfRule>
  </conditionalFormatting>
  <conditionalFormatting sqref="H75">
    <cfRule type="expression" dxfId="988" priority="1664" stopIfTrue="1">
      <formula>$E72&lt;&gt;""</formula>
    </cfRule>
  </conditionalFormatting>
  <conditionalFormatting sqref="I75">
    <cfRule type="expression" dxfId="987" priority="1663" stopIfTrue="1">
      <formula>$E72&lt;&gt;""</formula>
    </cfRule>
  </conditionalFormatting>
  <conditionalFormatting sqref="H76">
    <cfRule type="expression" dxfId="986" priority="1662" stopIfTrue="1">
      <formula>$E72&lt;&gt;""</formula>
    </cfRule>
  </conditionalFormatting>
  <conditionalFormatting sqref="I76">
    <cfRule type="expression" dxfId="985" priority="1661" stopIfTrue="1">
      <formula>$E72&lt;&gt;""</formula>
    </cfRule>
  </conditionalFormatting>
  <conditionalFormatting sqref="H77">
    <cfRule type="expression" dxfId="984" priority="1660" stopIfTrue="1">
      <formula>$E72&lt;&gt;""</formula>
    </cfRule>
  </conditionalFormatting>
  <conditionalFormatting sqref="I77">
    <cfRule type="expression" dxfId="983" priority="1659" stopIfTrue="1">
      <formula>$E72&lt;&gt;""</formula>
    </cfRule>
  </conditionalFormatting>
  <conditionalFormatting sqref="H78">
    <cfRule type="expression" dxfId="982" priority="1658" stopIfTrue="1">
      <formula>$E72&lt;&gt;""</formula>
    </cfRule>
  </conditionalFormatting>
  <conditionalFormatting sqref="I78">
    <cfRule type="expression" dxfId="981" priority="1657" stopIfTrue="1">
      <formula>$E72&lt;&gt;""</formula>
    </cfRule>
  </conditionalFormatting>
  <conditionalFormatting sqref="H79">
    <cfRule type="expression" dxfId="980" priority="1652" stopIfTrue="1">
      <formula>$E72&lt;&gt;""</formula>
    </cfRule>
  </conditionalFormatting>
  <conditionalFormatting sqref="I79">
    <cfRule type="expression" dxfId="979" priority="1651" stopIfTrue="1">
      <formula>$E72&lt;&gt;""</formula>
    </cfRule>
  </conditionalFormatting>
  <conditionalFormatting sqref="F74">
    <cfRule type="expression" dxfId="978" priority="1538" stopIfTrue="1">
      <formula>$E72&lt;&gt;""</formula>
    </cfRule>
  </conditionalFormatting>
  <conditionalFormatting sqref="F74:G74">
    <cfRule type="expression" dxfId="977" priority="1537" stopIfTrue="1">
      <formula>$E72&lt;&gt;""</formula>
    </cfRule>
  </conditionalFormatting>
  <conditionalFormatting sqref="M190:N190 M174:N174 M158:N158 M142:N142 M126:N126 M110:N110 M94:N94 M78:N78 M238:N238 M222:N222 M206:N206">
    <cfRule type="expression" dxfId="976" priority="1461" stopIfTrue="1">
      <formula>$L75&lt;&gt;""</formula>
    </cfRule>
  </conditionalFormatting>
  <conditionalFormatting sqref="F93:F94">
    <cfRule type="expression" dxfId="975" priority="1528" stopIfTrue="1">
      <formula>$E91&lt;&gt;""</formula>
    </cfRule>
  </conditionalFormatting>
  <conditionalFormatting sqref="H90">
    <cfRule type="expression" dxfId="974" priority="1523" stopIfTrue="1">
      <formula>$E88&lt;&gt;""</formula>
    </cfRule>
  </conditionalFormatting>
  <conditionalFormatting sqref="I90">
    <cfRule type="expression" dxfId="973" priority="1522" stopIfTrue="1">
      <formula>$E88&lt;&gt;""</formula>
    </cfRule>
  </conditionalFormatting>
  <conditionalFormatting sqref="F91">
    <cfRule type="expression" dxfId="972" priority="1518" stopIfTrue="1">
      <formula>$E89&lt;&gt;""</formula>
    </cfRule>
  </conditionalFormatting>
  <conditionalFormatting sqref="L186 L189:L190 L170 L173:L174 L154 L157:L158 L138 L141:L142 L122 L125:L126 L106 L109:L110 M91:N91 L90 L93:M94 L74 L77:L78 L234 L237:L238 L218 L221:L222 L202 L205:L206">
    <cfRule type="expression" dxfId="971" priority="1517" stopIfTrue="1">
      <formula>$L72&lt;&gt;""</formula>
    </cfRule>
  </conditionalFormatting>
  <conditionalFormatting sqref="F91:G91">
    <cfRule type="expression" dxfId="970" priority="1514" stopIfTrue="1">
      <formula>$E88&lt;&gt;""</formula>
    </cfRule>
  </conditionalFormatting>
  <conditionalFormatting sqref="F93:G93">
    <cfRule type="expression" dxfId="969" priority="1512" stopIfTrue="1">
      <formula>$E88&lt;&gt;""</formula>
    </cfRule>
  </conditionalFormatting>
  <conditionalFormatting sqref="F94:G94">
    <cfRule type="expression" dxfId="968" priority="1511" stopIfTrue="1">
      <formula>$E88&lt;&gt;""</formula>
    </cfRule>
  </conditionalFormatting>
  <conditionalFormatting sqref="E95">
    <cfRule type="expression" dxfId="967" priority="1509" stopIfTrue="1">
      <formula>$E88&lt;&gt;""</formula>
    </cfRule>
  </conditionalFormatting>
  <conditionalFormatting sqref="H91">
    <cfRule type="expression" dxfId="966" priority="1508" stopIfTrue="1">
      <formula>$E88&lt;&gt;""</formula>
    </cfRule>
  </conditionalFormatting>
  <conditionalFormatting sqref="I91">
    <cfRule type="expression" dxfId="965" priority="1507" stopIfTrue="1">
      <formula>$E88&lt;&gt;""</formula>
    </cfRule>
  </conditionalFormatting>
  <conditionalFormatting sqref="H92">
    <cfRule type="expression" dxfId="964" priority="1506" stopIfTrue="1">
      <formula>$E88&lt;&gt;""</formula>
    </cfRule>
  </conditionalFormatting>
  <conditionalFormatting sqref="I92">
    <cfRule type="expression" dxfId="963" priority="1505" stopIfTrue="1">
      <formula>$E88&lt;&gt;""</formula>
    </cfRule>
  </conditionalFormatting>
  <conditionalFormatting sqref="H93">
    <cfRule type="expression" dxfId="962" priority="1504" stopIfTrue="1">
      <formula>$E88&lt;&gt;""</formula>
    </cfRule>
  </conditionalFormatting>
  <conditionalFormatting sqref="I93">
    <cfRule type="expression" dxfId="961" priority="1503" stopIfTrue="1">
      <formula>$E88&lt;&gt;""</formula>
    </cfRule>
  </conditionalFormatting>
  <conditionalFormatting sqref="H94">
    <cfRule type="expression" dxfId="960" priority="1502" stopIfTrue="1">
      <formula>$E88&lt;&gt;""</formula>
    </cfRule>
  </conditionalFormatting>
  <conditionalFormatting sqref="I94">
    <cfRule type="expression" dxfId="959" priority="1501" stopIfTrue="1">
      <formula>$E88&lt;&gt;""</formula>
    </cfRule>
  </conditionalFormatting>
  <conditionalFormatting sqref="H95">
    <cfRule type="expression" dxfId="958" priority="1498" stopIfTrue="1">
      <formula>$E88&lt;&gt;""</formula>
    </cfRule>
  </conditionalFormatting>
  <conditionalFormatting sqref="I95">
    <cfRule type="expression" dxfId="957" priority="1497" stopIfTrue="1">
      <formula>$E88&lt;&gt;""</formula>
    </cfRule>
  </conditionalFormatting>
  <conditionalFormatting sqref="O90">
    <cfRule type="expression" dxfId="956" priority="1489" stopIfTrue="1">
      <formula>$L88&lt;&gt;""</formula>
    </cfRule>
  </conditionalFormatting>
  <conditionalFormatting sqref="P90">
    <cfRule type="expression" dxfId="955" priority="1488" stopIfTrue="1">
      <formula>$L88&lt;&gt;""</formula>
    </cfRule>
  </conditionalFormatting>
  <conditionalFormatting sqref="M93:N93">
    <cfRule type="expression" dxfId="954" priority="1483" stopIfTrue="1">
      <formula>$L88&lt;&gt;""</formula>
    </cfRule>
  </conditionalFormatting>
  <conditionalFormatting sqref="M94:N94">
    <cfRule type="expression" dxfId="953" priority="1482" stopIfTrue="1">
      <formula>$L88&lt;&gt;""</formula>
    </cfRule>
  </conditionalFormatting>
  <conditionalFormatting sqref="L95">
    <cfRule type="expression" dxfId="952" priority="1480" stopIfTrue="1">
      <formula>$L88&lt;&gt;""</formula>
    </cfRule>
  </conditionalFormatting>
  <conditionalFormatting sqref="O91">
    <cfRule type="expression" dxfId="951" priority="1479" stopIfTrue="1">
      <formula>$L88&lt;&gt;""</formula>
    </cfRule>
  </conditionalFormatting>
  <conditionalFormatting sqref="P91">
    <cfRule type="expression" dxfId="950" priority="1478" stopIfTrue="1">
      <formula>$L88&lt;&gt;""</formula>
    </cfRule>
  </conditionalFormatting>
  <conditionalFormatting sqref="O92">
    <cfRule type="expression" dxfId="949" priority="1477" stopIfTrue="1">
      <formula>$L88&lt;&gt;""</formula>
    </cfRule>
  </conditionalFormatting>
  <conditionalFormatting sqref="P92">
    <cfRule type="expression" dxfId="948" priority="1476" stopIfTrue="1">
      <formula>$L88&lt;&gt;""</formula>
    </cfRule>
  </conditionalFormatting>
  <conditionalFormatting sqref="O93">
    <cfRule type="expression" dxfId="947" priority="1475" stopIfTrue="1">
      <formula>$L88&lt;&gt;""</formula>
    </cfRule>
  </conditionalFormatting>
  <conditionalFormatting sqref="P93">
    <cfRule type="expression" dxfId="946" priority="1474" stopIfTrue="1">
      <formula>$L88&lt;&gt;""</formula>
    </cfRule>
  </conditionalFormatting>
  <conditionalFormatting sqref="O94">
    <cfRule type="expression" dxfId="945" priority="1473" stopIfTrue="1">
      <formula>$L88&lt;&gt;""</formula>
    </cfRule>
  </conditionalFormatting>
  <conditionalFormatting sqref="P94">
    <cfRule type="expression" dxfId="944" priority="1472" stopIfTrue="1">
      <formula>$L88&lt;&gt;""</formula>
    </cfRule>
  </conditionalFormatting>
  <conditionalFormatting sqref="O95">
    <cfRule type="expression" dxfId="943" priority="1469" stopIfTrue="1">
      <formula>$L88&lt;&gt;""</formula>
    </cfRule>
  </conditionalFormatting>
  <conditionalFormatting sqref="P95">
    <cfRule type="expression" dxfId="942" priority="1468" stopIfTrue="1">
      <formula>$L88&lt;&gt;""</formula>
    </cfRule>
  </conditionalFormatting>
  <conditionalFormatting sqref="M91">
    <cfRule type="expression" dxfId="941" priority="1467" stopIfTrue="1">
      <formula>$L88&lt;&gt;""</formula>
    </cfRule>
  </conditionalFormatting>
  <conditionalFormatting sqref="M91:N91">
    <cfRule type="expression" dxfId="940" priority="1466" stopIfTrue="1">
      <formula>$L88&lt;&gt;""</formula>
    </cfRule>
  </conditionalFormatting>
  <conditionalFormatting sqref="F90">
    <cfRule type="expression" dxfId="939" priority="1465" stopIfTrue="1">
      <formula>$E88&lt;&gt;""</formula>
    </cfRule>
  </conditionalFormatting>
  <conditionalFormatting sqref="F90:G90">
    <cfRule type="expression" dxfId="938" priority="1464" stopIfTrue="1">
      <formula>$E88&lt;&gt;""</formula>
    </cfRule>
  </conditionalFormatting>
  <conditionalFormatting sqref="F109:F110">
    <cfRule type="expression" dxfId="937" priority="1455" stopIfTrue="1">
      <formula>$E107&lt;&gt;""</formula>
    </cfRule>
  </conditionalFormatting>
  <conditionalFormatting sqref="H106">
    <cfRule type="expression" dxfId="936" priority="1450" stopIfTrue="1">
      <formula>$E104&lt;&gt;""</formula>
    </cfRule>
  </conditionalFormatting>
  <conditionalFormatting sqref="I106">
    <cfRule type="expression" dxfId="935" priority="1449" stopIfTrue="1">
      <formula>$E104&lt;&gt;""</formula>
    </cfRule>
  </conditionalFormatting>
  <conditionalFormatting sqref="F107">
    <cfRule type="expression" dxfId="934" priority="1445" stopIfTrue="1">
      <formula>$E105&lt;&gt;""</formula>
    </cfRule>
  </conditionalFormatting>
  <conditionalFormatting sqref="M109:M110">
    <cfRule type="expression" dxfId="933" priority="1444" stopIfTrue="1">
      <formula>$L107&lt;&gt;""</formula>
    </cfRule>
  </conditionalFormatting>
  <conditionalFormatting sqref="F107:G107">
    <cfRule type="expression" dxfId="932" priority="1441" stopIfTrue="1">
      <formula>$E104&lt;&gt;""</formula>
    </cfRule>
  </conditionalFormatting>
  <conditionalFormatting sqref="F109:G109">
    <cfRule type="expression" dxfId="931" priority="1439" stopIfTrue="1">
      <formula>$E104&lt;&gt;""</formula>
    </cfRule>
  </conditionalFormatting>
  <conditionalFormatting sqref="F110:G110">
    <cfRule type="expression" dxfId="930" priority="1438" stopIfTrue="1">
      <formula>$E104&lt;&gt;""</formula>
    </cfRule>
  </conditionalFormatting>
  <conditionalFormatting sqref="E111">
    <cfRule type="expression" dxfId="929" priority="1436" stopIfTrue="1">
      <formula>$E104&lt;&gt;""</formula>
    </cfRule>
  </conditionalFormatting>
  <conditionalFormatting sqref="H107">
    <cfRule type="expression" dxfId="928" priority="1435" stopIfTrue="1">
      <formula>$E104&lt;&gt;""</formula>
    </cfRule>
  </conditionalFormatting>
  <conditionalFormatting sqref="I107">
    <cfRule type="expression" dxfId="927" priority="1434" stopIfTrue="1">
      <formula>$E104&lt;&gt;""</formula>
    </cfRule>
  </conditionalFormatting>
  <conditionalFormatting sqref="H108">
    <cfRule type="expression" dxfId="926" priority="1433" stopIfTrue="1">
      <formula>$E104&lt;&gt;""</formula>
    </cfRule>
  </conditionalFormatting>
  <conditionalFormatting sqref="I108">
    <cfRule type="expression" dxfId="925" priority="1432" stopIfTrue="1">
      <formula>$E104&lt;&gt;""</formula>
    </cfRule>
  </conditionalFormatting>
  <conditionalFormatting sqref="H109">
    <cfRule type="expression" dxfId="924" priority="1431" stopIfTrue="1">
      <formula>$E104&lt;&gt;""</formula>
    </cfRule>
  </conditionalFormatting>
  <conditionalFormatting sqref="I109">
    <cfRule type="expression" dxfId="923" priority="1430" stopIfTrue="1">
      <formula>$E104&lt;&gt;""</formula>
    </cfRule>
  </conditionalFormatting>
  <conditionalFormatting sqref="H110">
    <cfRule type="expression" dxfId="922" priority="1429" stopIfTrue="1">
      <formula>$E104&lt;&gt;""</formula>
    </cfRule>
  </conditionalFormatting>
  <conditionalFormatting sqref="I110">
    <cfRule type="expression" dxfId="921" priority="1428" stopIfTrue="1">
      <formula>$E104&lt;&gt;""</formula>
    </cfRule>
  </conditionalFormatting>
  <conditionalFormatting sqref="H111">
    <cfRule type="expression" dxfId="920" priority="1425" stopIfTrue="1">
      <formula>$E104&lt;&gt;""</formula>
    </cfRule>
  </conditionalFormatting>
  <conditionalFormatting sqref="I111">
    <cfRule type="expression" dxfId="919" priority="1424" stopIfTrue="1">
      <formula>$E104&lt;&gt;""</formula>
    </cfRule>
  </conditionalFormatting>
  <conditionalFormatting sqref="O106">
    <cfRule type="expression" dxfId="918" priority="1416" stopIfTrue="1">
      <formula>$L104&lt;&gt;""</formula>
    </cfRule>
  </conditionalFormatting>
  <conditionalFormatting sqref="P106">
    <cfRule type="expression" dxfId="917" priority="1415" stopIfTrue="1">
      <formula>$L104&lt;&gt;""</formula>
    </cfRule>
  </conditionalFormatting>
  <conditionalFormatting sqref="M109:N109">
    <cfRule type="expression" dxfId="916" priority="1410" stopIfTrue="1">
      <formula>$L104&lt;&gt;""</formula>
    </cfRule>
  </conditionalFormatting>
  <conditionalFormatting sqref="M110:N110">
    <cfRule type="expression" dxfId="915" priority="1409" stopIfTrue="1">
      <formula>$L104&lt;&gt;""</formula>
    </cfRule>
  </conditionalFormatting>
  <conditionalFormatting sqref="L111">
    <cfRule type="expression" dxfId="914" priority="1407" stopIfTrue="1">
      <formula>$L104&lt;&gt;""</formula>
    </cfRule>
  </conditionalFormatting>
  <conditionalFormatting sqref="O107">
    <cfRule type="expression" dxfId="913" priority="1406" stopIfTrue="1">
      <formula>$L104&lt;&gt;""</formula>
    </cfRule>
  </conditionalFormatting>
  <conditionalFormatting sqref="P107">
    <cfRule type="expression" dxfId="912" priority="1405" stopIfTrue="1">
      <formula>$L104&lt;&gt;""</formula>
    </cfRule>
  </conditionalFormatting>
  <conditionalFormatting sqref="O108">
    <cfRule type="expression" dxfId="911" priority="1404" stopIfTrue="1">
      <formula>$L104&lt;&gt;""</formula>
    </cfRule>
  </conditionalFormatting>
  <conditionalFormatting sqref="P108">
    <cfRule type="expression" dxfId="910" priority="1403" stopIfTrue="1">
      <formula>$L104&lt;&gt;""</formula>
    </cfRule>
  </conditionalFormatting>
  <conditionalFormatting sqref="O109">
    <cfRule type="expression" dxfId="909" priority="1402" stopIfTrue="1">
      <formula>$L104&lt;&gt;""</formula>
    </cfRule>
  </conditionalFormatting>
  <conditionalFormatting sqref="P109">
    <cfRule type="expression" dxfId="908" priority="1401" stopIfTrue="1">
      <formula>$L104&lt;&gt;""</formula>
    </cfRule>
  </conditionalFormatting>
  <conditionalFormatting sqref="O110">
    <cfRule type="expression" dxfId="907" priority="1400" stopIfTrue="1">
      <formula>$L104&lt;&gt;""</formula>
    </cfRule>
  </conditionalFormatting>
  <conditionalFormatting sqref="P110">
    <cfRule type="expression" dxfId="906" priority="1399" stopIfTrue="1">
      <formula>$L104&lt;&gt;""</formula>
    </cfRule>
  </conditionalFormatting>
  <conditionalFormatting sqref="O111">
    <cfRule type="expression" dxfId="905" priority="1396" stopIfTrue="1">
      <formula>$L104&lt;&gt;""</formula>
    </cfRule>
  </conditionalFormatting>
  <conditionalFormatting sqref="P111">
    <cfRule type="expression" dxfId="904" priority="1395" stopIfTrue="1">
      <formula>$L104&lt;&gt;""</formula>
    </cfRule>
  </conditionalFormatting>
  <conditionalFormatting sqref="M107">
    <cfRule type="expression" dxfId="903" priority="1394" stopIfTrue="1">
      <formula>$L104&lt;&gt;""</formula>
    </cfRule>
  </conditionalFormatting>
  <conditionalFormatting sqref="M107:N107">
    <cfRule type="expression" dxfId="902" priority="1393" stopIfTrue="1">
      <formula>$L104&lt;&gt;""</formula>
    </cfRule>
  </conditionalFormatting>
  <conditionalFormatting sqref="F106">
    <cfRule type="expression" dxfId="901" priority="1392" stopIfTrue="1">
      <formula>$E104&lt;&gt;""</formula>
    </cfRule>
  </conditionalFormatting>
  <conditionalFormatting sqref="F106:G106">
    <cfRule type="expression" dxfId="900" priority="1391" stopIfTrue="1">
      <formula>$E104&lt;&gt;""</formula>
    </cfRule>
  </conditionalFormatting>
  <conditionalFormatting sqref="M107:N107">
    <cfRule type="expression" dxfId="899" priority="1388" stopIfTrue="1">
      <formula>$L105&lt;&gt;""</formula>
    </cfRule>
  </conditionalFormatting>
  <conditionalFormatting sqref="F125:F126">
    <cfRule type="expression" dxfId="898" priority="1382" stopIfTrue="1">
      <formula>$E123&lt;&gt;""</formula>
    </cfRule>
  </conditionalFormatting>
  <conditionalFormatting sqref="H122">
    <cfRule type="expression" dxfId="897" priority="1377" stopIfTrue="1">
      <formula>$E120&lt;&gt;""</formula>
    </cfRule>
  </conditionalFormatting>
  <conditionalFormatting sqref="I122">
    <cfRule type="expression" dxfId="896" priority="1376" stopIfTrue="1">
      <formula>$E120&lt;&gt;""</formula>
    </cfRule>
  </conditionalFormatting>
  <conditionalFormatting sqref="F123">
    <cfRule type="expression" dxfId="895" priority="1372" stopIfTrue="1">
      <formula>$E121&lt;&gt;""</formula>
    </cfRule>
  </conditionalFormatting>
  <conditionalFormatting sqref="M125:M126">
    <cfRule type="expression" dxfId="894" priority="1371" stopIfTrue="1">
      <formula>$L123&lt;&gt;""</formula>
    </cfRule>
  </conditionalFormatting>
  <conditionalFormatting sqref="F123:G123">
    <cfRule type="expression" dxfId="893" priority="1368" stopIfTrue="1">
      <formula>$E120&lt;&gt;""</formula>
    </cfRule>
  </conditionalFormatting>
  <conditionalFormatting sqref="F125:G125">
    <cfRule type="expression" dxfId="892" priority="1366" stopIfTrue="1">
      <formula>$E120&lt;&gt;""</formula>
    </cfRule>
  </conditionalFormatting>
  <conditionalFormatting sqref="F126:G126">
    <cfRule type="expression" dxfId="891" priority="1365" stopIfTrue="1">
      <formula>$E120&lt;&gt;""</formula>
    </cfRule>
  </conditionalFormatting>
  <conditionalFormatting sqref="E127">
    <cfRule type="expression" dxfId="890" priority="1363" stopIfTrue="1">
      <formula>$E120&lt;&gt;""</formula>
    </cfRule>
  </conditionalFormatting>
  <conditionalFormatting sqref="H123">
    <cfRule type="expression" dxfId="889" priority="1362" stopIfTrue="1">
      <formula>$E120&lt;&gt;""</formula>
    </cfRule>
  </conditionalFormatting>
  <conditionalFormatting sqref="I123">
    <cfRule type="expression" dxfId="888" priority="1361" stopIfTrue="1">
      <formula>$E120&lt;&gt;""</formula>
    </cfRule>
  </conditionalFormatting>
  <conditionalFormatting sqref="H124">
    <cfRule type="expression" dxfId="887" priority="1360" stopIfTrue="1">
      <formula>$E120&lt;&gt;""</formula>
    </cfRule>
  </conditionalFormatting>
  <conditionalFormatting sqref="I124">
    <cfRule type="expression" dxfId="886" priority="1359" stopIfTrue="1">
      <formula>$E120&lt;&gt;""</formula>
    </cfRule>
  </conditionalFormatting>
  <conditionalFormatting sqref="H125">
    <cfRule type="expression" dxfId="885" priority="1358" stopIfTrue="1">
      <formula>$E120&lt;&gt;""</formula>
    </cfRule>
  </conditionalFormatting>
  <conditionalFormatting sqref="I125">
    <cfRule type="expression" dxfId="884" priority="1357" stopIfTrue="1">
      <formula>$E120&lt;&gt;""</formula>
    </cfRule>
  </conditionalFormatting>
  <conditionalFormatting sqref="H126">
    <cfRule type="expression" dxfId="883" priority="1356" stopIfTrue="1">
      <formula>$E120&lt;&gt;""</formula>
    </cfRule>
  </conditionalFormatting>
  <conditionalFormatting sqref="I126">
    <cfRule type="expression" dxfId="882" priority="1355" stopIfTrue="1">
      <formula>$E120&lt;&gt;""</formula>
    </cfRule>
  </conditionalFormatting>
  <conditionalFormatting sqref="H127">
    <cfRule type="expression" dxfId="881" priority="1352" stopIfTrue="1">
      <formula>$E120&lt;&gt;""</formula>
    </cfRule>
  </conditionalFormatting>
  <conditionalFormatting sqref="I127">
    <cfRule type="expression" dxfId="880" priority="1351" stopIfTrue="1">
      <formula>$E120&lt;&gt;""</formula>
    </cfRule>
  </conditionalFormatting>
  <conditionalFormatting sqref="O122">
    <cfRule type="expression" dxfId="879" priority="1343" stopIfTrue="1">
      <formula>$L120&lt;&gt;""</formula>
    </cfRule>
  </conditionalFormatting>
  <conditionalFormatting sqref="P122">
    <cfRule type="expression" dxfId="878" priority="1342" stopIfTrue="1">
      <formula>$L120&lt;&gt;""</formula>
    </cfRule>
  </conditionalFormatting>
  <conditionalFormatting sqref="M125:N125">
    <cfRule type="expression" dxfId="877" priority="1337" stopIfTrue="1">
      <formula>$L120&lt;&gt;""</formula>
    </cfRule>
  </conditionalFormatting>
  <conditionalFormatting sqref="M126:N126">
    <cfRule type="expression" dxfId="876" priority="1336" stopIfTrue="1">
      <formula>$L120&lt;&gt;""</formula>
    </cfRule>
  </conditionalFormatting>
  <conditionalFormatting sqref="L127">
    <cfRule type="expression" dxfId="875" priority="1334" stopIfTrue="1">
      <formula>$L120&lt;&gt;""</formula>
    </cfRule>
  </conditionalFormatting>
  <conditionalFormatting sqref="O123">
    <cfRule type="expression" dxfId="874" priority="1333" stopIfTrue="1">
      <formula>$L120&lt;&gt;""</formula>
    </cfRule>
  </conditionalFormatting>
  <conditionalFormatting sqref="P123">
    <cfRule type="expression" dxfId="873" priority="1332" stopIfTrue="1">
      <formula>$L120&lt;&gt;""</formula>
    </cfRule>
  </conditionalFormatting>
  <conditionalFormatting sqref="O124">
    <cfRule type="expression" dxfId="872" priority="1331" stopIfTrue="1">
      <formula>$L120&lt;&gt;""</formula>
    </cfRule>
  </conditionalFormatting>
  <conditionalFormatting sqref="P124">
    <cfRule type="expression" dxfId="871" priority="1330" stopIfTrue="1">
      <formula>$L120&lt;&gt;""</formula>
    </cfRule>
  </conditionalFormatting>
  <conditionalFormatting sqref="O125">
    <cfRule type="expression" dxfId="870" priority="1329" stopIfTrue="1">
      <formula>$L120&lt;&gt;""</formula>
    </cfRule>
  </conditionalFormatting>
  <conditionalFormatting sqref="P125">
    <cfRule type="expression" dxfId="869" priority="1328" stopIfTrue="1">
      <formula>$L120&lt;&gt;""</formula>
    </cfRule>
  </conditionalFormatting>
  <conditionalFormatting sqref="O126">
    <cfRule type="expression" dxfId="868" priority="1327" stopIfTrue="1">
      <formula>$L120&lt;&gt;""</formula>
    </cfRule>
  </conditionalFormatting>
  <conditionalFormatting sqref="P126">
    <cfRule type="expression" dxfId="867" priority="1326" stopIfTrue="1">
      <formula>$L120&lt;&gt;""</formula>
    </cfRule>
  </conditionalFormatting>
  <conditionalFormatting sqref="O127">
    <cfRule type="expression" dxfId="866" priority="1323" stopIfTrue="1">
      <formula>$L120&lt;&gt;""</formula>
    </cfRule>
  </conditionalFormatting>
  <conditionalFormatting sqref="P127">
    <cfRule type="expression" dxfId="865" priority="1322" stopIfTrue="1">
      <formula>$L120&lt;&gt;""</formula>
    </cfRule>
  </conditionalFormatting>
  <conditionalFormatting sqref="M123">
    <cfRule type="expression" dxfId="864" priority="1321" stopIfTrue="1">
      <formula>$L120&lt;&gt;""</formula>
    </cfRule>
  </conditionalFormatting>
  <conditionalFormatting sqref="M123:N123">
    <cfRule type="expression" dxfId="863" priority="1320" stopIfTrue="1">
      <formula>$L120&lt;&gt;""</formula>
    </cfRule>
  </conditionalFormatting>
  <conditionalFormatting sqref="F122">
    <cfRule type="expression" dxfId="862" priority="1319" stopIfTrue="1">
      <formula>$E120&lt;&gt;""</formula>
    </cfRule>
  </conditionalFormatting>
  <conditionalFormatting sqref="F122:G122">
    <cfRule type="expression" dxfId="861" priority="1318" stopIfTrue="1">
      <formula>$E120&lt;&gt;""</formula>
    </cfRule>
  </conditionalFormatting>
  <conditionalFormatting sqref="M123:N123">
    <cfRule type="expression" dxfId="860" priority="1315" stopIfTrue="1">
      <formula>$L121&lt;&gt;""</formula>
    </cfRule>
  </conditionalFormatting>
  <conditionalFormatting sqref="F141:F142">
    <cfRule type="expression" dxfId="859" priority="1309" stopIfTrue="1">
      <formula>$E139&lt;&gt;""</formula>
    </cfRule>
  </conditionalFormatting>
  <conditionalFormatting sqref="H138">
    <cfRule type="expression" dxfId="858" priority="1304" stopIfTrue="1">
      <formula>$E136&lt;&gt;""</formula>
    </cfRule>
  </conditionalFormatting>
  <conditionalFormatting sqref="I138">
    <cfRule type="expression" dxfId="857" priority="1303" stopIfTrue="1">
      <formula>$E136&lt;&gt;""</formula>
    </cfRule>
  </conditionalFormatting>
  <conditionalFormatting sqref="F139">
    <cfRule type="expression" dxfId="856" priority="1299" stopIfTrue="1">
      <formula>$E137&lt;&gt;""</formula>
    </cfRule>
  </conditionalFormatting>
  <conditionalFormatting sqref="M141:M142">
    <cfRule type="expression" dxfId="855" priority="1298" stopIfTrue="1">
      <formula>$L139&lt;&gt;""</formula>
    </cfRule>
  </conditionalFormatting>
  <conditionalFormatting sqref="F139:G139">
    <cfRule type="expression" dxfId="854" priority="1295" stopIfTrue="1">
      <formula>$E136&lt;&gt;""</formula>
    </cfRule>
  </conditionalFormatting>
  <conditionalFormatting sqref="F141:G141">
    <cfRule type="expression" dxfId="853" priority="1293" stopIfTrue="1">
      <formula>$E136&lt;&gt;""</formula>
    </cfRule>
  </conditionalFormatting>
  <conditionalFormatting sqref="F142:G142">
    <cfRule type="expression" dxfId="852" priority="1292" stopIfTrue="1">
      <formula>$E136&lt;&gt;""</formula>
    </cfRule>
  </conditionalFormatting>
  <conditionalFormatting sqref="E143">
    <cfRule type="expression" dxfId="851" priority="1290" stopIfTrue="1">
      <formula>$E136&lt;&gt;""</formula>
    </cfRule>
  </conditionalFormatting>
  <conditionalFormatting sqref="H139">
    <cfRule type="expression" dxfId="850" priority="1289" stopIfTrue="1">
      <formula>$E136&lt;&gt;""</formula>
    </cfRule>
  </conditionalFormatting>
  <conditionalFormatting sqref="I139">
    <cfRule type="expression" dxfId="849" priority="1288" stopIfTrue="1">
      <formula>$E136&lt;&gt;""</formula>
    </cfRule>
  </conditionalFormatting>
  <conditionalFormatting sqref="H140">
    <cfRule type="expression" dxfId="848" priority="1287" stopIfTrue="1">
      <formula>$E136&lt;&gt;""</formula>
    </cfRule>
  </conditionalFormatting>
  <conditionalFormatting sqref="I140">
    <cfRule type="expression" dxfId="847" priority="1286" stopIfTrue="1">
      <formula>$E136&lt;&gt;""</formula>
    </cfRule>
  </conditionalFormatting>
  <conditionalFormatting sqref="H141">
    <cfRule type="expression" dxfId="846" priority="1285" stopIfTrue="1">
      <formula>$E136&lt;&gt;""</formula>
    </cfRule>
  </conditionalFormatting>
  <conditionalFormatting sqref="I141">
    <cfRule type="expression" dxfId="845" priority="1284" stopIfTrue="1">
      <formula>$E136&lt;&gt;""</formula>
    </cfRule>
  </conditionalFormatting>
  <conditionalFormatting sqref="H142">
    <cfRule type="expression" dxfId="844" priority="1283" stopIfTrue="1">
      <formula>$E136&lt;&gt;""</formula>
    </cfRule>
  </conditionalFormatting>
  <conditionalFormatting sqref="I142">
    <cfRule type="expression" dxfId="843" priority="1282" stopIfTrue="1">
      <formula>$E136&lt;&gt;""</formula>
    </cfRule>
  </conditionalFormatting>
  <conditionalFormatting sqref="H143">
    <cfRule type="expression" dxfId="842" priority="1279" stopIfTrue="1">
      <formula>$E136&lt;&gt;""</formula>
    </cfRule>
  </conditionalFormatting>
  <conditionalFormatting sqref="I143">
    <cfRule type="expression" dxfId="841" priority="1278" stopIfTrue="1">
      <formula>$E136&lt;&gt;""</formula>
    </cfRule>
  </conditionalFormatting>
  <conditionalFormatting sqref="O138">
    <cfRule type="expression" dxfId="840" priority="1270" stopIfTrue="1">
      <formula>$L136&lt;&gt;""</formula>
    </cfRule>
  </conditionalFormatting>
  <conditionalFormatting sqref="P138">
    <cfRule type="expression" dxfId="839" priority="1269" stopIfTrue="1">
      <formula>$L136&lt;&gt;""</formula>
    </cfRule>
  </conditionalFormatting>
  <conditionalFormatting sqref="M141:N141">
    <cfRule type="expression" dxfId="838" priority="1264" stopIfTrue="1">
      <formula>$L136&lt;&gt;""</formula>
    </cfRule>
  </conditionalFormatting>
  <conditionalFormatting sqref="M142:N142">
    <cfRule type="expression" dxfId="837" priority="1263" stopIfTrue="1">
      <formula>$L136&lt;&gt;""</formula>
    </cfRule>
  </conditionalFormatting>
  <conditionalFormatting sqref="L143">
    <cfRule type="expression" dxfId="836" priority="1261" stopIfTrue="1">
      <formula>$L136&lt;&gt;""</formula>
    </cfRule>
  </conditionalFormatting>
  <conditionalFormatting sqref="O139">
    <cfRule type="expression" dxfId="835" priority="1260" stopIfTrue="1">
      <formula>$L136&lt;&gt;""</formula>
    </cfRule>
  </conditionalFormatting>
  <conditionalFormatting sqref="P139">
    <cfRule type="expression" dxfId="834" priority="1259" stopIfTrue="1">
      <formula>$L136&lt;&gt;""</formula>
    </cfRule>
  </conditionalFormatting>
  <conditionalFormatting sqref="O140">
    <cfRule type="expression" dxfId="833" priority="1258" stopIfTrue="1">
      <formula>$L136&lt;&gt;""</formula>
    </cfRule>
  </conditionalFormatting>
  <conditionalFormatting sqref="P140">
    <cfRule type="expression" dxfId="832" priority="1257" stopIfTrue="1">
      <formula>$L136&lt;&gt;""</formula>
    </cfRule>
  </conditionalFormatting>
  <conditionalFormatting sqref="O141">
    <cfRule type="expression" dxfId="831" priority="1256" stopIfTrue="1">
      <formula>$L136&lt;&gt;""</formula>
    </cfRule>
  </conditionalFormatting>
  <conditionalFormatting sqref="P141">
    <cfRule type="expression" dxfId="830" priority="1255" stopIfTrue="1">
      <formula>$L136&lt;&gt;""</formula>
    </cfRule>
  </conditionalFormatting>
  <conditionalFormatting sqref="O142">
    <cfRule type="expression" dxfId="829" priority="1254" stopIfTrue="1">
      <formula>$L136&lt;&gt;""</formula>
    </cfRule>
  </conditionalFormatting>
  <conditionalFormatting sqref="P142">
    <cfRule type="expression" dxfId="828" priority="1253" stopIfTrue="1">
      <formula>$L136&lt;&gt;""</formula>
    </cfRule>
  </conditionalFormatting>
  <conditionalFormatting sqref="O143">
    <cfRule type="expression" dxfId="827" priority="1250" stopIfTrue="1">
      <formula>$L136&lt;&gt;""</formula>
    </cfRule>
  </conditionalFormatting>
  <conditionalFormatting sqref="P143">
    <cfRule type="expression" dxfId="826" priority="1249" stopIfTrue="1">
      <formula>$L136&lt;&gt;""</formula>
    </cfRule>
  </conditionalFormatting>
  <conditionalFormatting sqref="M139">
    <cfRule type="expression" dxfId="825" priority="1248" stopIfTrue="1">
      <formula>$L136&lt;&gt;""</formula>
    </cfRule>
  </conditionalFormatting>
  <conditionalFormatting sqref="M139:N139">
    <cfRule type="expression" dxfId="824" priority="1247" stopIfTrue="1">
      <formula>$L136&lt;&gt;""</formula>
    </cfRule>
  </conditionalFormatting>
  <conditionalFormatting sqref="F138">
    <cfRule type="expression" dxfId="823" priority="1246" stopIfTrue="1">
      <formula>$E136&lt;&gt;""</formula>
    </cfRule>
  </conditionalFormatting>
  <conditionalFormatting sqref="F138:G138">
    <cfRule type="expression" dxfId="822" priority="1245" stopIfTrue="1">
      <formula>$E136&lt;&gt;""</formula>
    </cfRule>
  </conditionalFormatting>
  <conditionalFormatting sqref="M139:N139">
    <cfRule type="expression" dxfId="821" priority="1242" stopIfTrue="1">
      <formula>$L137&lt;&gt;""</formula>
    </cfRule>
  </conditionalFormatting>
  <conditionalFormatting sqref="F157:F158">
    <cfRule type="expression" dxfId="820" priority="1236" stopIfTrue="1">
      <formula>$E155&lt;&gt;""</formula>
    </cfRule>
  </conditionalFormatting>
  <conditionalFormatting sqref="H154">
    <cfRule type="expression" dxfId="819" priority="1231" stopIfTrue="1">
      <formula>$E152&lt;&gt;""</formula>
    </cfRule>
  </conditionalFormatting>
  <conditionalFormatting sqref="I154">
    <cfRule type="expression" dxfId="818" priority="1230" stopIfTrue="1">
      <formula>$E152&lt;&gt;""</formula>
    </cfRule>
  </conditionalFormatting>
  <conditionalFormatting sqref="F155">
    <cfRule type="expression" dxfId="817" priority="1226" stopIfTrue="1">
      <formula>$E153&lt;&gt;""</formula>
    </cfRule>
  </conditionalFormatting>
  <conditionalFormatting sqref="M157:M158">
    <cfRule type="expression" dxfId="816" priority="1225" stopIfTrue="1">
      <formula>$L155&lt;&gt;""</formula>
    </cfRule>
  </conditionalFormatting>
  <conditionalFormatting sqref="F155:G155">
    <cfRule type="expression" dxfId="815" priority="1222" stopIfTrue="1">
      <formula>$E152&lt;&gt;""</formula>
    </cfRule>
  </conditionalFormatting>
  <conditionalFormatting sqref="F157:G157">
    <cfRule type="expression" dxfId="814" priority="1220" stopIfTrue="1">
      <formula>$E152&lt;&gt;""</formula>
    </cfRule>
  </conditionalFormatting>
  <conditionalFormatting sqref="F158:G158">
    <cfRule type="expression" dxfId="813" priority="1219" stopIfTrue="1">
      <formula>$E152&lt;&gt;""</formula>
    </cfRule>
  </conditionalFormatting>
  <conditionalFormatting sqref="E159">
    <cfRule type="expression" dxfId="812" priority="1217" stopIfTrue="1">
      <formula>$E152&lt;&gt;""</formula>
    </cfRule>
  </conditionalFormatting>
  <conditionalFormatting sqref="H155">
    <cfRule type="expression" dxfId="811" priority="1216" stopIfTrue="1">
      <formula>$E152&lt;&gt;""</formula>
    </cfRule>
  </conditionalFormatting>
  <conditionalFormatting sqref="I155">
    <cfRule type="expression" dxfId="810" priority="1215" stopIfTrue="1">
      <formula>$E152&lt;&gt;""</formula>
    </cfRule>
  </conditionalFormatting>
  <conditionalFormatting sqref="H156">
    <cfRule type="expression" dxfId="809" priority="1214" stopIfTrue="1">
      <formula>$E152&lt;&gt;""</formula>
    </cfRule>
  </conditionalFormatting>
  <conditionalFormatting sqref="I156">
    <cfRule type="expression" dxfId="808" priority="1213" stopIfTrue="1">
      <formula>$E152&lt;&gt;""</formula>
    </cfRule>
  </conditionalFormatting>
  <conditionalFormatting sqref="H157">
    <cfRule type="expression" dxfId="807" priority="1212" stopIfTrue="1">
      <formula>$E152&lt;&gt;""</formula>
    </cfRule>
  </conditionalFormatting>
  <conditionalFormatting sqref="I157">
    <cfRule type="expression" dxfId="806" priority="1211" stopIfTrue="1">
      <formula>$E152&lt;&gt;""</formula>
    </cfRule>
  </conditionalFormatting>
  <conditionalFormatting sqref="H158">
    <cfRule type="expression" dxfId="805" priority="1210" stopIfTrue="1">
      <formula>$E152&lt;&gt;""</formula>
    </cfRule>
  </conditionalFormatting>
  <conditionalFormatting sqref="I158">
    <cfRule type="expression" dxfId="804" priority="1209" stopIfTrue="1">
      <formula>$E152&lt;&gt;""</formula>
    </cfRule>
  </conditionalFormatting>
  <conditionalFormatting sqref="H159">
    <cfRule type="expression" dxfId="803" priority="1206" stopIfTrue="1">
      <formula>$E152&lt;&gt;""</formula>
    </cfRule>
  </conditionalFormatting>
  <conditionalFormatting sqref="I159">
    <cfRule type="expression" dxfId="802" priority="1205" stopIfTrue="1">
      <formula>$E152&lt;&gt;""</formula>
    </cfRule>
  </conditionalFormatting>
  <conditionalFormatting sqref="O154">
    <cfRule type="expression" dxfId="801" priority="1197" stopIfTrue="1">
      <formula>$L152&lt;&gt;""</formula>
    </cfRule>
  </conditionalFormatting>
  <conditionalFormatting sqref="P154">
    <cfRule type="expression" dxfId="800" priority="1196" stopIfTrue="1">
      <formula>$L152&lt;&gt;""</formula>
    </cfRule>
  </conditionalFormatting>
  <conditionalFormatting sqref="M157:N157">
    <cfRule type="expression" dxfId="799" priority="1191" stopIfTrue="1">
      <formula>$L152&lt;&gt;""</formula>
    </cfRule>
  </conditionalFormatting>
  <conditionalFormatting sqref="M158:N158">
    <cfRule type="expression" dxfId="798" priority="1190" stopIfTrue="1">
      <formula>$L152&lt;&gt;""</formula>
    </cfRule>
  </conditionalFormatting>
  <conditionalFormatting sqref="L159">
    <cfRule type="expression" dxfId="797" priority="1188" stopIfTrue="1">
      <formula>$L152&lt;&gt;""</formula>
    </cfRule>
  </conditionalFormatting>
  <conditionalFormatting sqref="O155">
    <cfRule type="expression" dxfId="796" priority="1187" stopIfTrue="1">
      <formula>$L152&lt;&gt;""</formula>
    </cfRule>
  </conditionalFormatting>
  <conditionalFormatting sqref="P155">
    <cfRule type="expression" dxfId="795" priority="1186" stopIfTrue="1">
      <formula>$L152&lt;&gt;""</formula>
    </cfRule>
  </conditionalFormatting>
  <conditionalFormatting sqref="O156">
    <cfRule type="expression" dxfId="794" priority="1185" stopIfTrue="1">
      <formula>$L152&lt;&gt;""</formula>
    </cfRule>
  </conditionalFormatting>
  <conditionalFormatting sqref="P156">
    <cfRule type="expression" dxfId="793" priority="1184" stopIfTrue="1">
      <formula>$L152&lt;&gt;""</formula>
    </cfRule>
  </conditionalFormatting>
  <conditionalFormatting sqref="O157">
    <cfRule type="expression" dxfId="792" priority="1183" stopIfTrue="1">
      <formula>$L152&lt;&gt;""</formula>
    </cfRule>
  </conditionalFormatting>
  <conditionalFormatting sqref="P157">
    <cfRule type="expression" dxfId="791" priority="1182" stopIfTrue="1">
      <formula>$L152&lt;&gt;""</formula>
    </cfRule>
  </conditionalFormatting>
  <conditionalFormatting sqref="O158">
    <cfRule type="expression" dxfId="790" priority="1181" stopIfTrue="1">
      <formula>$L152&lt;&gt;""</formula>
    </cfRule>
  </conditionalFormatting>
  <conditionalFormatting sqref="P158">
    <cfRule type="expression" dxfId="789" priority="1180" stopIfTrue="1">
      <formula>$L152&lt;&gt;""</formula>
    </cfRule>
  </conditionalFormatting>
  <conditionalFormatting sqref="O159">
    <cfRule type="expression" dxfId="788" priority="1177" stopIfTrue="1">
      <formula>$L152&lt;&gt;""</formula>
    </cfRule>
  </conditionalFormatting>
  <conditionalFormatting sqref="P159">
    <cfRule type="expression" dxfId="787" priority="1176" stopIfTrue="1">
      <formula>$L152&lt;&gt;""</formula>
    </cfRule>
  </conditionalFormatting>
  <conditionalFormatting sqref="M155">
    <cfRule type="expression" dxfId="786" priority="1175" stopIfTrue="1">
      <formula>$L152&lt;&gt;""</formula>
    </cfRule>
  </conditionalFormatting>
  <conditionalFormatting sqref="M155:N155">
    <cfRule type="expression" dxfId="785" priority="1174" stopIfTrue="1">
      <formula>$L152&lt;&gt;""</formula>
    </cfRule>
  </conditionalFormatting>
  <conditionalFormatting sqref="F154">
    <cfRule type="expression" dxfId="784" priority="1173" stopIfTrue="1">
      <formula>$E152&lt;&gt;""</formula>
    </cfRule>
  </conditionalFormatting>
  <conditionalFormatting sqref="F154:G154">
    <cfRule type="expression" dxfId="783" priority="1172" stopIfTrue="1">
      <formula>$E152&lt;&gt;""</formula>
    </cfRule>
  </conditionalFormatting>
  <conditionalFormatting sqref="M155:N155">
    <cfRule type="expression" dxfId="782" priority="1169" stopIfTrue="1">
      <formula>$L153&lt;&gt;""</formula>
    </cfRule>
  </conditionalFormatting>
  <conditionalFormatting sqref="F173:F174">
    <cfRule type="expression" dxfId="781" priority="1163" stopIfTrue="1">
      <formula>$E171&lt;&gt;""</formula>
    </cfRule>
  </conditionalFormatting>
  <conditionalFormatting sqref="H170">
    <cfRule type="expression" dxfId="780" priority="1158" stopIfTrue="1">
      <formula>$E168&lt;&gt;""</formula>
    </cfRule>
  </conditionalFormatting>
  <conditionalFormatting sqref="I170">
    <cfRule type="expression" dxfId="779" priority="1157" stopIfTrue="1">
      <formula>$E168&lt;&gt;""</formula>
    </cfRule>
  </conditionalFormatting>
  <conditionalFormatting sqref="F171">
    <cfRule type="expression" dxfId="778" priority="1153" stopIfTrue="1">
      <formula>$E169&lt;&gt;""</formula>
    </cfRule>
  </conditionalFormatting>
  <conditionalFormatting sqref="M173:M174">
    <cfRule type="expression" dxfId="777" priority="1152" stopIfTrue="1">
      <formula>$L171&lt;&gt;""</formula>
    </cfRule>
  </conditionalFormatting>
  <conditionalFormatting sqref="F171:G171">
    <cfRule type="expression" dxfId="776" priority="1149" stopIfTrue="1">
      <formula>$E168&lt;&gt;""</formula>
    </cfRule>
  </conditionalFormatting>
  <conditionalFormatting sqref="F173:G173">
    <cfRule type="expression" dxfId="775" priority="1147" stopIfTrue="1">
      <formula>$E168&lt;&gt;""</formula>
    </cfRule>
  </conditionalFormatting>
  <conditionalFormatting sqref="F174:G174">
    <cfRule type="expression" dxfId="774" priority="1146" stopIfTrue="1">
      <formula>$E168&lt;&gt;""</formula>
    </cfRule>
  </conditionalFormatting>
  <conditionalFormatting sqref="E175">
    <cfRule type="expression" dxfId="773" priority="1144" stopIfTrue="1">
      <formula>$E168&lt;&gt;""</formula>
    </cfRule>
  </conditionalFormatting>
  <conditionalFormatting sqref="H171">
    <cfRule type="expression" dxfId="772" priority="1143" stopIfTrue="1">
      <formula>$E168&lt;&gt;""</formula>
    </cfRule>
  </conditionalFormatting>
  <conditionalFormatting sqref="I171">
    <cfRule type="expression" dxfId="771" priority="1142" stopIfTrue="1">
      <formula>$E168&lt;&gt;""</formula>
    </cfRule>
  </conditionalFormatting>
  <conditionalFormatting sqref="H172">
    <cfRule type="expression" dxfId="770" priority="1141" stopIfTrue="1">
      <formula>$E168&lt;&gt;""</formula>
    </cfRule>
  </conditionalFormatting>
  <conditionalFormatting sqref="I172">
    <cfRule type="expression" dxfId="769" priority="1140" stopIfTrue="1">
      <formula>$E168&lt;&gt;""</formula>
    </cfRule>
  </conditionalFormatting>
  <conditionalFormatting sqref="H173">
    <cfRule type="expression" dxfId="768" priority="1139" stopIfTrue="1">
      <formula>$E168&lt;&gt;""</formula>
    </cfRule>
  </conditionalFormatting>
  <conditionalFormatting sqref="I173">
    <cfRule type="expression" dxfId="767" priority="1138" stopIfTrue="1">
      <formula>$E168&lt;&gt;""</formula>
    </cfRule>
  </conditionalFormatting>
  <conditionalFormatting sqref="H174">
    <cfRule type="expression" dxfId="766" priority="1137" stopIfTrue="1">
      <formula>$E168&lt;&gt;""</formula>
    </cfRule>
  </conditionalFormatting>
  <conditionalFormatting sqref="I174">
    <cfRule type="expression" dxfId="765" priority="1136" stopIfTrue="1">
      <formula>$E168&lt;&gt;""</formula>
    </cfRule>
  </conditionalFormatting>
  <conditionalFormatting sqref="H175">
    <cfRule type="expression" dxfId="764" priority="1133" stopIfTrue="1">
      <formula>$E168&lt;&gt;""</formula>
    </cfRule>
  </conditionalFormatting>
  <conditionalFormatting sqref="I175">
    <cfRule type="expression" dxfId="763" priority="1132" stopIfTrue="1">
      <formula>$E168&lt;&gt;""</formula>
    </cfRule>
  </conditionalFormatting>
  <conditionalFormatting sqref="O170">
    <cfRule type="expression" dxfId="762" priority="1124" stopIfTrue="1">
      <formula>$L168&lt;&gt;""</formula>
    </cfRule>
  </conditionalFormatting>
  <conditionalFormatting sqref="P170">
    <cfRule type="expression" dxfId="761" priority="1123" stopIfTrue="1">
      <formula>$L168&lt;&gt;""</formula>
    </cfRule>
  </conditionalFormatting>
  <conditionalFormatting sqref="M173:N173">
    <cfRule type="expression" dxfId="760" priority="1118" stopIfTrue="1">
      <formula>$L168&lt;&gt;""</formula>
    </cfRule>
  </conditionalFormatting>
  <conditionalFormatting sqref="M174:N174">
    <cfRule type="expression" dxfId="759" priority="1117" stopIfTrue="1">
      <formula>$L168&lt;&gt;""</formula>
    </cfRule>
  </conditionalFormatting>
  <conditionalFormatting sqref="L175">
    <cfRule type="expression" dxfId="758" priority="1115" stopIfTrue="1">
      <formula>$L168&lt;&gt;""</formula>
    </cfRule>
  </conditionalFormatting>
  <conditionalFormatting sqref="O171">
    <cfRule type="expression" dxfId="757" priority="1114" stopIfTrue="1">
      <formula>$L168&lt;&gt;""</formula>
    </cfRule>
  </conditionalFormatting>
  <conditionalFormatting sqref="P171">
    <cfRule type="expression" dxfId="756" priority="1113" stopIfTrue="1">
      <formula>$L168&lt;&gt;""</formula>
    </cfRule>
  </conditionalFormatting>
  <conditionalFormatting sqref="O172">
    <cfRule type="expression" dxfId="755" priority="1112" stopIfTrue="1">
      <formula>$L168&lt;&gt;""</formula>
    </cfRule>
  </conditionalFormatting>
  <conditionalFormatting sqref="P172">
    <cfRule type="expression" dxfId="754" priority="1111" stopIfTrue="1">
      <formula>$L168&lt;&gt;""</formula>
    </cfRule>
  </conditionalFormatting>
  <conditionalFormatting sqref="O173">
    <cfRule type="expression" dxfId="753" priority="1110" stopIfTrue="1">
      <formula>$L168&lt;&gt;""</formula>
    </cfRule>
  </conditionalFormatting>
  <conditionalFormatting sqref="P173">
    <cfRule type="expression" dxfId="752" priority="1109" stopIfTrue="1">
      <formula>$L168&lt;&gt;""</formula>
    </cfRule>
  </conditionalFormatting>
  <conditionalFormatting sqref="O174">
    <cfRule type="expression" dxfId="751" priority="1108" stopIfTrue="1">
      <formula>$L168&lt;&gt;""</formula>
    </cfRule>
  </conditionalFormatting>
  <conditionalFormatting sqref="P174">
    <cfRule type="expression" dxfId="750" priority="1107" stopIfTrue="1">
      <formula>$L168&lt;&gt;""</formula>
    </cfRule>
  </conditionalFormatting>
  <conditionalFormatting sqref="O175">
    <cfRule type="expression" dxfId="749" priority="1104" stopIfTrue="1">
      <formula>$L168&lt;&gt;""</formula>
    </cfRule>
  </conditionalFormatting>
  <conditionalFormatting sqref="P175">
    <cfRule type="expression" dxfId="748" priority="1103" stopIfTrue="1">
      <formula>$L168&lt;&gt;""</formula>
    </cfRule>
  </conditionalFormatting>
  <conditionalFormatting sqref="M171">
    <cfRule type="expression" dxfId="747" priority="1102" stopIfTrue="1">
      <formula>$L168&lt;&gt;""</formula>
    </cfRule>
  </conditionalFormatting>
  <conditionalFormatting sqref="M171:N171">
    <cfRule type="expression" dxfId="746" priority="1101" stopIfTrue="1">
      <formula>$L168&lt;&gt;""</formula>
    </cfRule>
  </conditionalFormatting>
  <conditionalFormatting sqref="F170">
    <cfRule type="expression" dxfId="745" priority="1100" stopIfTrue="1">
      <formula>$E168&lt;&gt;""</formula>
    </cfRule>
  </conditionalFormatting>
  <conditionalFormatting sqref="F170:G170">
    <cfRule type="expression" dxfId="744" priority="1099" stopIfTrue="1">
      <formula>$E168&lt;&gt;""</formula>
    </cfRule>
  </conditionalFormatting>
  <conditionalFormatting sqref="M171:N171">
    <cfRule type="expression" dxfId="743" priority="1096" stopIfTrue="1">
      <formula>$L169&lt;&gt;""</formula>
    </cfRule>
  </conditionalFormatting>
  <conditionalFormatting sqref="F92">
    <cfRule type="expression" dxfId="742" priority="1019" stopIfTrue="1">
      <formula>$E89&lt;&gt;""</formula>
    </cfRule>
  </conditionalFormatting>
  <conditionalFormatting sqref="F92:G92">
    <cfRule type="expression" dxfId="741" priority="1018" stopIfTrue="1">
      <formula>$E88&lt;&gt;""</formula>
    </cfRule>
  </conditionalFormatting>
  <conditionalFormatting sqref="F108">
    <cfRule type="expression" dxfId="740" priority="1017" stopIfTrue="1">
      <formula>$E105&lt;&gt;""</formula>
    </cfRule>
  </conditionalFormatting>
  <conditionalFormatting sqref="F108:G108">
    <cfRule type="expression" dxfId="739" priority="1016" stopIfTrue="1">
      <formula>$E104&lt;&gt;""</formula>
    </cfRule>
  </conditionalFormatting>
  <conditionalFormatting sqref="F124">
    <cfRule type="expression" dxfId="738" priority="1015" stopIfTrue="1">
      <formula>$E121&lt;&gt;""</formula>
    </cfRule>
  </conditionalFormatting>
  <conditionalFormatting sqref="F124:G124">
    <cfRule type="expression" dxfId="737" priority="1014" stopIfTrue="1">
      <formula>$E120&lt;&gt;""</formula>
    </cfRule>
  </conditionalFormatting>
  <conditionalFormatting sqref="F140">
    <cfRule type="expression" dxfId="736" priority="1013" stopIfTrue="1">
      <formula>$E137&lt;&gt;""</formula>
    </cfRule>
  </conditionalFormatting>
  <conditionalFormatting sqref="F140:G140">
    <cfRule type="expression" dxfId="735" priority="1012" stopIfTrue="1">
      <formula>$E136&lt;&gt;""</formula>
    </cfRule>
  </conditionalFormatting>
  <conditionalFormatting sqref="F156">
    <cfRule type="expression" dxfId="734" priority="1011" stopIfTrue="1">
      <formula>$E153&lt;&gt;""</formula>
    </cfRule>
  </conditionalFormatting>
  <conditionalFormatting sqref="F156:G156">
    <cfRule type="expression" dxfId="733" priority="1010" stopIfTrue="1">
      <formula>$E152&lt;&gt;""</formula>
    </cfRule>
  </conditionalFormatting>
  <conditionalFormatting sqref="F172">
    <cfRule type="expression" dxfId="732" priority="1009" stopIfTrue="1">
      <formula>$E169&lt;&gt;""</formula>
    </cfRule>
  </conditionalFormatting>
  <conditionalFormatting sqref="F172:G172">
    <cfRule type="expression" dxfId="731" priority="1008" stopIfTrue="1">
      <formula>$E168&lt;&gt;""</formula>
    </cfRule>
  </conditionalFormatting>
  <conditionalFormatting sqref="L173:L174">
    <cfRule type="expression" dxfId="730" priority="1005" stopIfTrue="1">
      <formula>$L168&lt;&gt;""</formula>
    </cfRule>
  </conditionalFormatting>
  <conditionalFormatting sqref="L171:L172">
    <cfRule type="expression" dxfId="729" priority="1004" stopIfTrue="1">
      <formula>$L168&lt;&gt;""</formula>
    </cfRule>
  </conditionalFormatting>
  <conditionalFormatting sqref="L170">
    <cfRule type="expression" dxfId="728" priority="1003" stopIfTrue="1">
      <formula>$L168&lt;&gt;""</formula>
    </cfRule>
  </conditionalFormatting>
  <conditionalFormatting sqref="L157:L158">
    <cfRule type="expression" dxfId="727" priority="1001" stopIfTrue="1">
      <formula>$L152&lt;&gt;""</formula>
    </cfRule>
  </conditionalFormatting>
  <conditionalFormatting sqref="L155:L156">
    <cfRule type="expression" dxfId="726" priority="1000" stopIfTrue="1">
      <formula>$L152&lt;&gt;""</formula>
    </cfRule>
  </conditionalFormatting>
  <conditionalFormatting sqref="L154">
    <cfRule type="expression" dxfId="725" priority="999" stopIfTrue="1">
      <formula>$L152&lt;&gt;""</formula>
    </cfRule>
  </conditionalFormatting>
  <conditionalFormatting sqref="L141:L142">
    <cfRule type="expression" dxfId="724" priority="997" stopIfTrue="1">
      <formula>$L136&lt;&gt;""</formula>
    </cfRule>
  </conditionalFormatting>
  <conditionalFormatting sqref="L139:L140">
    <cfRule type="expression" dxfId="723" priority="996" stopIfTrue="1">
      <formula>$L136&lt;&gt;""</formula>
    </cfRule>
  </conditionalFormatting>
  <conditionalFormatting sqref="L138">
    <cfRule type="expression" dxfId="722" priority="995" stopIfTrue="1">
      <formula>$L136&lt;&gt;""</formula>
    </cfRule>
  </conditionalFormatting>
  <conditionalFormatting sqref="L125:L126">
    <cfRule type="expression" dxfId="721" priority="993" stopIfTrue="1">
      <formula>$L120&lt;&gt;""</formula>
    </cfRule>
  </conditionalFormatting>
  <conditionalFormatting sqref="L123:L124">
    <cfRule type="expression" dxfId="720" priority="992" stopIfTrue="1">
      <formula>$L120&lt;&gt;""</formula>
    </cfRule>
  </conditionalFormatting>
  <conditionalFormatting sqref="L122">
    <cfRule type="expression" dxfId="719" priority="991" stopIfTrue="1">
      <formula>$L120&lt;&gt;""</formula>
    </cfRule>
  </conditionalFormatting>
  <conditionalFormatting sqref="L109:L110">
    <cfRule type="expression" dxfId="718" priority="989" stopIfTrue="1">
      <formula>$L104&lt;&gt;""</formula>
    </cfRule>
  </conditionalFormatting>
  <conditionalFormatting sqref="L107:L108">
    <cfRule type="expression" dxfId="717" priority="988" stopIfTrue="1">
      <formula>$L104&lt;&gt;""</formula>
    </cfRule>
  </conditionalFormatting>
  <conditionalFormatting sqref="L106">
    <cfRule type="expression" dxfId="716" priority="987" stopIfTrue="1">
      <formula>$L104&lt;&gt;""</formula>
    </cfRule>
  </conditionalFormatting>
  <conditionalFormatting sqref="L93:L94">
    <cfRule type="expression" dxfId="715" priority="985" stopIfTrue="1">
      <formula>$L88&lt;&gt;""</formula>
    </cfRule>
  </conditionalFormatting>
  <conditionalFormatting sqref="L91:L92">
    <cfRule type="expression" dxfId="714" priority="984" stopIfTrue="1">
      <formula>$L88&lt;&gt;""</formula>
    </cfRule>
  </conditionalFormatting>
  <conditionalFormatting sqref="L90">
    <cfRule type="expression" dxfId="713" priority="983" stopIfTrue="1">
      <formula>$L88&lt;&gt;""</formula>
    </cfRule>
  </conditionalFormatting>
  <conditionalFormatting sqref="M90">
    <cfRule type="expression" dxfId="712" priority="977" stopIfTrue="1">
      <formula>$L88&lt;&gt;""</formula>
    </cfRule>
  </conditionalFormatting>
  <conditionalFormatting sqref="M90:N90">
    <cfRule type="expression" dxfId="711" priority="976" stopIfTrue="1">
      <formula>$L88&lt;&gt;""</formula>
    </cfRule>
  </conditionalFormatting>
  <conditionalFormatting sqref="M90:N90">
    <cfRule type="expression" dxfId="710" priority="975" stopIfTrue="1">
      <formula>$L88&lt;&gt;""</formula>
    </cfRule>
  </conditionalFormatting>
  <conditionalFormatting sqref="M106">
    <cfRule type="expression" dxfId="709" priority="974" stopIfTrue="1">
      <formula>$L104&lt;&gt;""</formula>
    </cfRule>
  </conditionalFormatting>
  <conditionalFormatting sqref="M106:N106">
    <cfRule type="expression" dxfId="708" priority="973" stopIfTrue="1">
      <formula>$L104&lt;&gt;""</formula>
    </cfRule>
  </conditionalFormatting>
  <conditionalFormatting sqref="M106:N106">
    <cfRule type="expression" dxfId="707" priority="972" stopIfTrue="1">
      <formula>$L104&lt;&gt;""</formula>
    </cfRule>
  </conditionalFormatting>
  <conditionalFormatting sqref="M122">
    <cfRule type="expression" dxfId="706" priority="971" stopIfTrue="1">
      <formula>$L120&lt;&gt;""</formula>
    </cfRule>
  </conditionalFormatting>
  <conditionalFormatting sqref="M122:N122">
    <cfRule type="expression" dxfId="705" priority="970" stopIfTrue="1">
      <formula>$L120&lt;&gt;""</formula>
    </cfRule>
  </conditionalFormatting>
  <conditionalFormatting sqref="M122:N122">
    <cfRule type="expression" dxfId="704" priority="969" stopIfTrue="1">
      <formula>$L120&lt;&gt;""</formula>
    </cfRule>
  </conditionalFormatting>
  <conditionalFormatting sqref="M138">
    <cfRule type="expression" dxfId="703" priority="968" stopIfTrue="1">
      <formula>$L136&lt;&gt;""</formula>
    </cfRule>
  </conditionalFormatting>
  <conditionalFormatting sqref="M138:N138">
    <cfRule type="expression" dxfId="702" priority="967" stopIfTrue="1">
      <formula>$L136&lt;&gt;""</formula>
    </cfRule>
  </conditionalFormatting>
  <conditionalFormatting sqref="M138:N138">
    <cfRule type="expression" dxfId="701" priority="966" stopIfTrue="1">
      <formula>$L136&lt;&gt;""</formula>
    </cfRule>
  </conditionalFormatting>
  <conditionalFormatting sqref="M154">
    <cfRule type="expression" dxfId="700" priority="965" stopIfTrue="1">
      <formula>$L152&lt;&gt;""</formula>
    </cfRule>
  </conditionalFormatting>
  <conditionalFormatting sqref="M154:N154">
    <cfRule type="expression" dxfId="699" priority="964" stopIfTrue="1">
      <formula>$L152&lt;&gt;""</formula>
    </cfRule>
  </conditionalFormatting>
  <conditionalFormatting sqref="M154:N154">
    <cfRule type="expression" dxfId="698" priority="963" stopIfTrue="1">
      <formula>$L152&lt;&gt;""</formula>
    </cfRule>
  </conditionalFormatting>
  <conditionalFormatting sqref="M170">
    <cfRule type="expression" dxfId="697" priority="962" stopIfTrue="1">
      <formula>$L168&lt;&gt;""</formula>
    </cfRule>
  </conditionalFormatting>
  <conditionalFormatting sqref="M170:N170">
    <cfRule type="expression" dxfId="696" priority="961" stopIfTrue="1">
      <formula>$L168&lt;&gt;""</formula>
    </cfRule>
  </conditionalFormatting>
  <conditionalFormatting sqref="M170:N170">
    <cfRule type="expression" dxfId="695" priority="960" stopIfTrue="1">
      <formula>$L168&lt;&gt;""</formula>
    </cfRule>
  </conditionalFormatting>
  <conditionalFormatting sqref="M92">
    <cfRule type="expression" dxfId="694" priority="947" stopIfTrue="1">
      <formula>$L88&lt;&gt;""</formula>
    </cfRule>
  </conditionalFormatting>
  <conditionalFormatting sqref="M92:N92">
    <cfRule type="expression" dxfId="693" priority="946" stopIfTrue="1">
      <formula>$L88&lt;&gt;""</formula>
    </cfRule>
  </conditionalFormatting>
  <conditionalFormatting sqref="L92:N92 L76 L236 L220 L204">
    <cfRule type="expression" dxfId="692" priority="945" stopIfTrue="1">
      <formula>#REF!&lt;&gt;""</formula>
    </cfRule>
  </conditionalFormatting>
  <conditionalFormatting sqref="M108">
    <cfRule type="expression" dxfId="691" priority="944" stopIfTrue="1">
      <formula>$L104&lt;&gt;""</formula>
    </cfRule>
  </conditionalFormatting>
  <conditionalFormatting sqref="M108:N108">
    <cfRule type="expression" dxfId="690" priority="943" stopIfTrue="1">
      <formula>$L104&lt;&gt;""</formula>
    </cfRule>
  </conditionalFormatting>
  <conditionalFormatting sqref="L108:N108">
    <cfRule type="expression" dxfId="689" priority="942" stopIfTrue="1">
      <formula>#REF!&lt;&gt;""</formula>
    </cfRule>
  </conditionalFormatting>
  <conditionalFormatting sqref="M124">
    <cfRule type="expression" dxfId="688" priority="941" stopIfTrue="1">
      <formula>$L120&lt;&gt;""</formula>
    </cfRule>
  </conditionalFormatting>
  <conditionalFormatting sqref="M124:N124">
    <cfRule type="expression" dxfId="687" priority="940" stopIfTrue="1">
      <formula>$L120&lt;&gt;""</formula>
    </cfRule>
  </conditionalFormatting>
  <conditionalFormatting sqref="L124:N124">
    <cfRule type="expression" dxfId="686" priority="939" stopIfTrue="1">
      <formula>#REF!&lt;&gt;""</formula>
    </cfRule>
  </conditionalFormatting>
  <conditionalFormatting sqref="M140">
    <cfRule type="expression" dxfId="685" priority="938" stopIfTrue="1">
      <formula>$L136&lt;&gt;""</formula>
    </cfRule>
  </conditionalFormatting>
  <conditionalFormatting sqref="M140:N140">
    <cfRule type="expression" dxfId="684" priority="937" stopIfTrue="1">
      <formula>$L136&lt;&gt;""</formula>
    </cfRule>
  </conditionalFormatting>
  <conditionalFormatting sqref="L140:N140">
    <cfRule type="expression" dxfId="683" priority="936" stopIfTrue="1">
      <formula>#REF!&lt;&gt;""</formula>
    </cfRule>
  </conditionalFormatting>
  <conditionalFormatting sqref="M156">
    <cfRule type="expression" dxfId="682" priority="935" stopIfTrue="1">
      <formula>$L152&lt;&gt;""</formula>
    </cfRule>
  </conditionalFormatting>
  <conditionalFormatting sqref="M156:N156">
    <cfRule type="expression" dxfId="681" priority="934" stopIfTrue="1">
      <formula>$L152&lt;&gt;""</formula>
    </cfRule>
  </conditionalFormatting>
  <conditionalFormatting sqref="L156:N156">
    <cfRule type="expression" dxfId="680" priority="933" stopIfTrue="1">
      <formula>#REF!&lt;&gt;""</formula>
    </cfRule>
  </conditionalFormatting>
  <conditionalFormatting sqref="M172">
    <cfRule type="expression" dxfId="679" priority="932" stopIfTrue="1">
      <formula>$L168&lt;&gt;""</formula>
    </cfRule>
  </conditionalFormatting>
  <conditionalFormatting sqref="M172:N172">
    <cfRule type="expression" dxfId="678" priority="931" stopIfTrue="1">
      <formula>$L168&lt;&gt;""</formula>
    </cfRule>
  </conditionalFormatting>
  <conditionalFormatting sqref="L172:N172">
    <cfRule type="expression" dxfId="677" priority="930" stopIfTrue="1">
      <formula>#REF!&lt;&gt;""</formula>
    </cfRule>
  </conditionalFormatting>
  <conditionalFormatting sqref="F189:F190">
    <cfRule type="expression" dxfId="676" priority="915" stopIfTrue="1">
      <formula>$E187&lt;&gt;""</formula>
    </cfRule>
  </conditionalFormatting>
  <conditionalFormatting sqref="H186">
    <cfRule type="expression" dxfId="675" priority="910" stopIfTrue="1">
      <formula>$E184&lt;&gt;""</formula>
    </cfRule>
  </conditionalFormatting>
  <conditionalFormatting sqref="I186">
    <cfRule type="expression" dxfId="674" priority="909" stopIfTrue="1">
      <formula>$E184&lt;&gt;""</formula>
    </cfRule>
  </conditionalFormatting>
  <conditionalFormatting sqref="F187">
    <cfRule type="expression" dxfId="673" priority="905" stopIfTrue="1">
      <formula>$E185&lt;&gt;""</formula>
    </cfRule>
  </conditionalFormatting>
  <conditionalFormatting sqref="M189:M190">
    <cfRule type="expression" dxfId="672" priority="904" stopIfTrue="1">
      <formula>$L187&lt;&gt;""</formula>
    </cfRule>
  </conditionalFormatting>
  <conditionalFormatting sqref="F187:G187">
    <cfRule type="expression" dxfId="671" priority="902" stopIfTrue="1">
      <formula>$E184&lt;&gt;""</formula>
    </cfRule>
  </conditionalFormatting>
  <conditionalFormatting sqref="F189:G189">
    <cfRule type="expression" dxfId="670" priority="901" stopIfTrue="1">
      <formula>$E184&lt;&gt;""</formula>
    </cfRule>
  </conditionalFormatting>
  <conditionalFormatting sqref="F190:G190">
    <cfRule type="expression" dxfId="669" priority="900" stopIfTrue="1">
      <formula>$E184&lt;&gt;""</formula>
    </cfRule>
  </conditionalFormatting>
  <conditionalFormatting sqref="E191">
    <cfRule type="expression" dxfId="668" priority="898" stopIfTrue="1">
      <formula>$E184&lt;&gt;""</formula>
    </cfRule>
  </conditionalFormatting>
  <conditionalFormatting sqref="H187">
    <cfRule type="expression" dxfId="667" priority="897" stopIfTrue="1">
      <formula>$E184&lt;&gt;""</formula>
    </cfRule>
  </conditionalFormatting>
  <conditionalFormatting sqref="I187">
    <cfRule type="expression" dxfId="666" priority="896" stopIfTrue="1">
      <formula>$E184&lt;&gt;""</formula>
    </cfRule>
  </conditionalFormatting>
  <conditionalFormatting sqref="H188">
    <cfRule type="expression" dxfId="665" priority="895" stopIfTrue="1">
      <formula>$E184&lt;&gt;""</formula>
    </cfRule>
  </conditionalFormatting>
  <conditionalFormatting sqref="I188">
    <cfRule type="expression" dxfId="664" priority="894" stopIfTrue="1">
      <formula>$E184&lt;&gt;""</formula>
    </cfRule>
  </conditionalFormatting>
  <conditionalFormatting sqref="H189">
    <cfRule type="expression" dxfId="663" priority="893" stopIfTrue="1">
      <formula>$E184&lt;&gt;""</formula>
    </cfRule>
  </conditionalFormatting>
  <conditionalFormatting sqref="I189">
    <cfRule type="expression" dxfId="662" priority="892" stopIfTrue="1">
      <formula>$E184&lt;&gt;""</formula>
    </cfRule>
  </conditionalFormatting>
  <conditionalFormatting sqref="H190">
    <cfRule type="expression" dxfId="661" priority="891" stopIfTrue="1">
      <formula>$E184&lt;&gt;""</formula>
    </cfRule>
  </conditionalFormatting>
  <conditionalFormatting sqref="I190">
    <cfRule type="expression" dxfId="660" priority="890" stopIfTrue="1">
      <formula>$E184&lt;&gt;""</formula>
    </cfRule>
  </conditionalFormatting>
  <conditionalFormatting sqref="H191">
    <cfRule type="expression" dxfId="659" priority="887" stopIfTrue="1">
      <formula>$E184&lt;&gt;""</formula>
    </cfRule>
  </conditionalFormatting>
  <conditionalFormatting sqref="I191">
    <cfRule type="expression" dxfId="658" priority="886" stopIfTrue="1">
      <formula>$E184&lt;&gt;""</formula>
    </cfRule>
  </conditionalFormatting>
  <conditionalFormatting sqref="O186">
    <cfRule type="expression" dxfId="657" priority="879" stopIfTrue="1">
      <formula>$L184&lt;&gt;""</formula>
    </cfRule>
  </conditionalFormatting>
  <conditionalFormatting sqref="P186">
    <cfRule type="expression" dxfId="656" priority="878" stopIfTrue="1">
      <formula>$L184&lt;&gt;""</formula>
    </cfRule>
  </conditionalFormatting>
  <conditionalFormatting sqref="M189:N189">
    <cfRule type="expression" dxfId="655" priority="877" stopIfTrue="1">
      <formula>$L184&lt;&gt;""</formula>
    </cfRule>
  </conditionalFormatting>
  <conditionalFormatting sqref="M190:N190">
    <cfRule type="expression" dxfId="654" priority="876" stopIfTrue="1">
      <formula>$L184&lt;&gt;""</formula>
    </cfRule>
  </conditionalFormatting>
  <conditionalFormatting sqref="L191">
    <cfRule type="expression" dxfId="653" priority="874" stopIfTrue="1">
      <formula>$L184&lt;&gt;""</formula>
    </cfRule>
  </conditionalFormatting>
  <conditionalFormatting sqref="O187">
    <cfRule type="expression" dxfId="652" priority="873" stopIfTrue="1">
      <formula>$L184&lt;&gt;""</formula>
    </cfRule>
  </conditionalFormatting>
  <conditionalFormatting sqref="P187">
    <cfRule type="expression" dxfId="651" priority="872" stopIfTrue="1">
      <formula>$L184&lt;&gt;""</formula>
    </cfRule>
  </conditionalFormatting>
  <conditionalFormatting sqref="O188">
    <cfRule type="expression" dxfId="650" priority="871" stopIfTrue="1">
      <formula>$L184&lt;&gt;""</formula>
    </cfRule>
  </conditionalFormatting>
  <conditionalFormatting sqref="P188">
    <cfRule type="expression" dxfId="649" priority="870" stopIfTrue="1">
      <formula>$L184&lt;&gt;""</formula>
    </cfRule>
  </conditionalFormatting>
  <conditionalFormatting sqref="O189">
    <cfRule type="expression" dxfId="648" priority="869" stopIfTrue="1">
      <formula>$L184&lt;&gt;""</formula>
    </cfRule>
  </conditionalFormatting>
  <conditionalFormatting sqref="P189">
    <cfRule type="expression" dxfId="647" priority="868" stopIfTrue="1">
      <formula>$L184&lt;&gt;""</formula>
    </cfRule>
  </conditionalFormatting>
  <conditionalFormatting sqref="O190">
    <cfRule type="expression" dxfId="646" priority="867" stopIfTrue="1">
      <formula>$L184&lt;&gt;""</formula>
    </cfRule>
  </conditionalFormatting>
  <conditionalFormatting sqref="P190">
    <cfRule type="expression" dxfId="645" priority="866" stopIfTrue="1">
      <formula>$L184&lt;&gt;""</formula>
    </cfRule>
  </conditionalFormatting>
  <conditionalFormatting sqref="O191">
    <cfRule type="expression" dxfId="644" priority="863" stopIfTrue="1">
      <formula>$L184&lt;&gt;""</formula>
    </cfRule>
  </conditionalFormatting>
  <conditionalFormatting sqref="P191">
    <cfRule type="expression" dxfId="643" priority="862" stopIfTrue="1">
      <formula>$L184&lt;&gt;""</formula>
    </cfRule>
  </conditionalFormatting>
  <conditionalFormatting sqref="M187">
    <cfRule type="expression" dxfId="642" priority="861" stopIfTrue="1">
      <formula>$L184&lt;&gt;""</formula>
    </cfRule>
  </conditionalFormatting>
  <conditionalFormatting sqref="M187:N187">
    <cfRule type="expression" dxfId="641" priority="860" stopIfTrue="1">
      <formula>$L184&lt;&gt;""</formula>
    </cfRule>
  </conditionalFormatting>
  <conditionalFormatting sqref="F186">
    <cfRule type="expression" dxfId="640" priority="859" stopIfTrue="1">
      <formula>$E184&lt;&gt;""</formula>
    </cfRule>
  </conditionalFormatting>
  <conditionalFormatting sqref="F186:G186">
    <cfRule type="expression" dxfId="639" priority="858" stopIfTrue="1">
      <formula>$E184&lt;&gt;""</formula>
    </cfRule>
  </conditionalFormatting>
  <conditionalFormatting sqref="M187:N187">
    <cfRule type="expression" dxfId="638" priority="855" stopIfTrue="1">
      <formula>$L185&lt;&gt;""</formula>
    </cfRule>
  </conditionalFormatting>
  <conditionalFormatting sqref="F188">
    <cfRule type="expression" dxfId="637" priority="852" stopIfTrue="1">
      <formula>$E185&lt;&gt;""</formula>
    </cfRule>
  </conditionalFormatting>
  <conditionalFormatting sqref="F188:G188">
    <cfRule type="expression" dxfId="636" priority="851" stopIfTrue="1">
      <formula>$E184&lt;&gt;""</formula>
    </cfRule>
  </conditionalFormatting>
  <conditionalFormatting sqref="L189:L190">
    <cfRule type="expression" dxfId="635" priority="850" stopIfTrue="1">
      <formula>$L184&lt;&gt;""</formula>
    </cfRule>
  </conditionalFormatting>
  <conditionalFormatting sqref="L187:L188">
    <cfRule type="expression" dxfId="634" priority="849" stopIfTrue="1">
      <formula>$L184&lt;&gt;""</formula>
    </cfRule>
  </conditionalFormatting>
  <conditionalFormatting sqref="L186">
    <cfRule type="expression" dxfId="633" priority="848" stopIfTrue="1">
      <formula>$L184&lt;&gt;""</formula>
    </cfRule>
  </conditionalFormatting>
  <conditionalFormatting sqref="M186">
    <cfRule type="expression" dxfId="632" priority="846" stopIfTrue="1">
      <formula>$L184&lt;&gt;""</formula>
    </cfRule>
  </conditionalFormatting>
  <conditionalFormatting sqref="M186:N186">
    <cfRule type="expression" dxfId="631" priority="845" stopIfTrue="1">
      <formula>$L184&lt;&gt;""</formula>
    </cfRule>
  </conditionalFormatting>
  <conditionalFormatting sqref="M186:N186">
    <cfRule type="expression" dxfId="630" priority="844" stopIfTrue="1">
      <formula>$L184&lt;&gt;""</formula>
    </cfRule>
  </conditionalFormatting>
  <conditionalFormatting sqref="M188">
    <cfRule type="expression" dxfId="629" priority="841" stopIfTrue="1">
      <formula>$L184&lt;&gt;""</formula>
    </cfRule>
  </conditionalFormatting>
  <conditionalFormatting sqref="M188:N188">
    <cfRule type="expression" dxfId="628" priority="840" stopIfTrue="1">
      <formula>$L184&lt;&gt;""</formula>
    </cfRule>
  </conditionalFormatting>
  <conditionalFormatting sqref="L188:N188">
    <cfRule type="expression" dxfId="627" priority="839" stopIfTrue="1">
      <formula>#REF!&lt;&gt;""</formula>
    </cfRule>
  </conditionalFormatting>
  <conditionalFormatting sqref="F205:F206">
    <cfRule type="expression" dxfId="626" priority="834" stopIfTrue="1">
      <formula>$E203&lt;&gt;""</formula>
    </cfRule>
  </conditionalFormatting>
  <conditionalFormatting sqref="H202">
    <cfRule type="expression" dxfId="625" priority="829" stopIfTrue="1">
      <formula>$E200&lt;&gt;""</formula>
    </cfRule>
  </conditionalFormatting>
  <conditionalFormatting sqref="I202">
    <cfRule type="expression" dxfId="624" priority="828" stopIfTrue="1">
      <formula>$E200&lt;&gt;""</formula>
    </cfRule>
  </conditionalFormatting>
  <conditionalFormatting sqref="F203">
    <cfRule type="expression" dxfId="623" priority="824" stopIfTrue="1">
      <formula>$E201&lt;&gt;""</formula>
    </cfRule>
  </conditionalFormatting>
  <conditionalFormatting sqref="M205:M206">
    <cfRule type="expression" dxfId="622" priority="823" stopIfTrue="1">
      <formula>$L203&lt;&gt;""</formula>
    </cfRule>
  </conditionalFormatting>
  <conditionalFormatting sqref="F203:G203">
    <cfRule type="expression" dxfId="621" priority="821" stopIfTrue="1">
      <formula>$E200&lt;&gt;""</formula>
    </cfRule>
  </conditionalFormatting>
  <conditionalFormatting sqref="F205:G205">
    <cfRule type="expression" dxfId="620" priority="820" stopIfTrue="1">
      <formula>$E200&lt;&gt;""</formula>
    </cfRule>
  </conditionalFormatting>
  <conditionalFormatting sqref="F206:G206">
    <cfRule type="expression" dxfId="619" priority="819" stopIfTrue="1">
      <formula>$E200&lt;&gt;""</formula>
    </cfRule>
  </conditionalFormatting>
  <conditionalFormatting sqref="E207">
    <cfRule type="expression" dxfId="618" priority="817" stopIfTrue="1">
      <formula>$E200&lt;&gt;""</formula>
    </cfRule>
  </conditionalFormatting>
  <conditionalFormatting sqref="H203">
    <cfRule type="expression" dxfId="617" priority="816" stopIfTrue="1">
      <formula>$E200&lt;&gt;""</formula>
    </cfRule>
  </conditionalFormatting>
  <conditionalFormatting sqref="I203">
    <cfRule type="expression" dxfId="616" priority="815" stopIfTrue="1">
      <formula>$E200&lt;&gt;""</formula>
    </cfRule>
  </conditionalFormatting>
  <conditionalFormatting sqref="H204">
    <cfRule type="expression" dxfId="615" priority="814" stopIfTrue="1">
      <formula>$E200&lt;&gt;""</formula>
    </cfRule>
  </conditionalFormatting>
  <conditionalFormatting sqref="I204">
    <cfRule type="expression" dxfId="614" priority="813" stopIfTrue="1">
      <formula>$E200&lt;&gt;""</formula>
    </cfRule>
  </conditionalFormatting>
  <conditionalFormatting sqref="H205">
    <cfRule type="expression" dxfId="613" priority="812" stopIfTrue="1">
      <formula>$E200&lt;&gt;""</formula>
    </cfRule>
  </conditionalFormatting>
  <conditionalFormatting sqref="I205">
    <cfRule type="expression" dxfId="612" priority="811" stopIfTrue="1">
      <formula>$E200&lt;&gt;""</formula>
    </cfRule>
  </conditionalFormatting>
  <conditionalFormatting sqref="H206">
    <cfRule type="expression" dxfId="611" priority="810" stopIfTrue="1">
      <formula>$E200&lt;&gt;""</formula>
    </cfRule>
  </conditionalFormatting>
  <conditionalFormatting sqref="I206">
    <cfRule type="expression" dxfId="610" priority="809" stopIfTrue="1">
      <formula>$E200&lt;&gt;""</formula>
    </cfRule>
  </conditionalFormatting>
  <conditionalFormatting sqref="H207">
    <cfRule type="expression" dxfId="609" priority="806" stopIfTrue="1">
      <formula>$E200&lt;&gt;""</formula>
    </cfRule>
  </conditionalFormatting>
  <conditionalFormatting sqref="I207">
    <cfRule type="expression" dxfId="608" priority="805" stopIfTrue="1">
      <formula>$E200&lt;&gt;""</formula>
    </cfRule>
  </conditionalFormatting>
  <conditionalFormatting sqref="O202">
    <cfRule type="expression" dxfId="607" priority="798" stopIfTrue="1">
      <formula>$L200&lt;&gt;""</formula>
    </cfRule>
  </conditionalFormatting>
  <conditionalFormatting sqref="P202">
    <cfRule type="expression" dxfId="606" priority="797" stopIfTrue="1">
      <formula>$L200&lt;&gt;""</formula>
    </cfRule>
  </conditionalFormatting>
  <conditionalFormatting sqref="M205:N205">
    <cfRule type="expression" dxfId="605" priority="796" stopIfTrue="1">
      <formula>$L200&lt;&gt;""</formula>
    </cfRule>
  </conditionalFormatting>
  <conditionalFormatting sqref="M206:N206">
    <cfRule type="expression" dxfId="604" priority="795" stopIfTrue="1">
      <formula>$L200&lt;&gt;""</formula>
    </cfRule>
  </conditionalFormatting>
  <conditionalFormatting sqref="L207">
    <cfRule type="expression" dxfId="603" priority="793" stopIfTrue="1">
      <formula>$L200&lt;&gt;""</formula>
    </cfRule>
  </conditionalFormatting>
  <conditionalFormatting sqref="O203">
    <cfRule type="expression" dxfId="602" priority="792" stopIfTrue="1">
      <formula>$L200&lt;&gt;""</formula>
    </cfRule>
  </conditionalFormatting>
  <conditionalFormatting sqref="P203">
    <cfRule type="expression" dxfId="601" priority="791" stopIfTrue="1">
      <formula>$L200&lt;&gt;""</formula>
    </cfRule>
  </conditionalFormatting>
  <conditionalFormatting sqref="O204">
    <cfRule type="expression" dxfId="600" priority="790" stopIfTrue="1">
      <formula>$L200&lt;&gt;""</formula>
    </cfRule>
  </conditionalFormatting>
  <conditionalFormatting sqref="P204">
    <cfRule type="expression" dxfId="599" priority="789" stopIfTrue="1">
      <formula>$L200&lt;&gt;""</formula>
    </cfRule>
  </conditionalFormatting>
  <conditionalFormatting sqref="O205">
    <cfRule type="expression" dxfId="598" priority="788" stopIfTrue="1">
      <formula>$L200&lt;&gt;""</formula>
    </cfRule>
  </conditionalFormatting>
  <conditionalFormatting sqref="P205">
    <cfRule type="expression" dxfId="597" priority="787" stopIfTrue="1">
      <formula>$L200&lt;&gt;""</formula>
    </cfRule>
  </conditionalFormatting>
  <conditionalFormatting sqref="O206">
    <cfRule type="expression" dxfId="596" priority="786" stopIfTrue="1">
      <formula>$L200&lt;&gt;""</formula>
    </cfRule>
  </conditionalFormatting>
  <conditionalFormatting sqref="P206">
    <cfRule type="expression" dxfId="595" priority="785" stopIfTrue="1">
      <formula>$L200&lt;&gt;""</formula>
    </cfRule>
  </conditionalFormatting>
  <conditionalFormatting sqref="O207">
    <cfRule type="expression" dxfId="594" priority="782" stopIfTrue="1">
      <formula>$L200&lt;&gt;""</formula>
    </cfRule>
  </conditionalFormatting>
  <conditionalFormatting sqref="P207">
    <cfRule type="expression" dxfId="593" priority="781" stopIfTrue="1">
      <formula>$L200&lt;&gt;""</formula>
    </cfRule>
  </conditionalFormatting>
  <conditionalFormatting sqref="M203">
    <cfRule type="expression" dxfId="592" priority="780" stopIfTrue="1">
      <formula>$L200&lt;&gt;""</formula>
    </cfRule>
  </conditionalFormatting>
  <conditionalFormatting sqref="M203:N203">
    <cfRule type="expression" dxfId="591" priority="779" stopIfTrue="1">
      <formula>$L200&lt;&gt;""</formula>
    </cfRule>
  </conditionalFormatting>
  <conditionalFormatting sqref="F202">
    <cfRule type="expression" dxfId="590" priority="778" stopIfTrue="1">
      <formula>$E200&lt;&gt;""</formula>
    </cfRule>
  </conditionalFormatting>
  <conditionalFormatting sqref="F202:G202">
    <cfRule type="expression" dxfId="589" priority="777" stopIfTrue="1">
      <formula>$E200&lt;&gt;""</formula>
    </cfRule>
  </conditionalFormatting>
  <conditionalFormatting sqref="M203:N203">
    <cfRule type="expression" dxfId="588" priority="774" stopIfTrue="1">
      <formula>$L201&lt;&gt;""</formula>
    </cfRule>
  </conditionalFormatting>
  <conditionalFormatting sqref="F204">
    <cfRule type="expression" dxfId="587" priority="771" stopIfTrue="1">
      <formula>$E201&lt;&gt;""</formula>
    </cfRule>
  </conditionalFormatting>
  <conditionalFormatting sqref="F204:G204">
    <cfRule type="expression" dxfId="586" priority="770" stopIfTrue="1">
      <formula>$E200&lt;&gt;""</formula>
    </cfRule>
  </conditionalFormatting>
  <conditionalFormatting sqref="L205:L206">
    <cfRule type="expression" dxfId="585" priority="769" stopIfTrue="1">
      <formula>$L200&lt;&gt;""</formula>
    </cfRule>
  </conditionalFormatting>
  <conditionalFormatting sqref="L203:L204">
    <cfRule type="expression" dxfId="584" priority="768" stopIfTrue="1">
      <formula>$L200&lt;&gt;""</formula>
    </cfRule>
  </conditionalFormatting>
  <conditionalFormatting sqref="L202">
    <cfRule type="expression" dxfId="583" priority="767" stopIfTrue="1">
      <formula>$L200&lt;&gt;""</formula>
    </cfRule>
  </conditionalFormatting>
  <conditionalFormatting sqref="M202">
    <cfRule type="expression" dxfId="582" priority="765" stopIfTrue="1">
      <formula>$L200&lt;&gt;""</formula>
    </cfRule>
  </conditionalFormatting>
  <conditionalFormatting sqref="M202:N202">
    <cfRule type="expression" dxfId="581" priority="764" stopIfTrue="1">
      <formula>$L200&lt;&gt;""</formula>
    </cfRule>
  </conditionalFormatting>
  <conditionalFormatting sqref="M202:N202">
    <cfRule type="expression" dxfId="580" priority="763" stopIfTrue="1">
      <formula>$L200&lt;&gt;""</formula>
    </cfRule>
  </conditionalFormatting>
  <conditionalFormatting sqref="M204">
    <cfRule type="expression" dxfId="579" priority="760" stopIfTrue="1">
      <formula>$L200&lt;&gt;""</formula>
    </cfRule>
  </conditionalFormatting>
  <conditionalFormatting sqref="M204:N204">
    <cfRule type="expression" dxfId="578" priority="759" stopIfTrue="1">
      <formula>$L200&lt;&gt;""</formula>
    </cfRule>
  </conditionalFormatting>
  <conditionalFormatting sqref="M204:N204">
    <cfRule type="expression" dxfId="577" priority="758" stopIfTrue="1">
      <formula>#REF!&lt;&gt;""</formula>
    </cfRule>
  </conditionalFormatting>
  <conditionalFormatting sqref="F221:F222">
    <cfRule type="expression" dxfId="576" priority="753" stopIfTrue="1">
      <formula>$E219&lt;&gt;""</formula>
    </cfRule>
  </conditionalFormatting>
  <conditionalFormatting sqref="H218">
    <cfRule type="expression" dxfId="575" priority="748" stopIfTrue="1">
      <formula>$E216&lt;&gt;""</formula>
    </cfRule>
  </conditionalFormatting>
  <conditionalFormatting sqref="I218">
    <cfRule type="expression" dxfId="574" priority="747" stopIfTrue="1">
      <formula>$E216&lt;&gt;""</formula>
    </cfRule>
  </conditionalFormatting>
  <conditionalFormatting sqref="F219">
    <cfRule type="expression" dxfId="573" priority="743" stopIfTrue="1">
      <formula>$E217&lt;&gt;""</formula>
    </cfRule>
  </conditionalFormatting>
  <conditionalFormatting sqref="M221:M222">
    <cfRule type="expression" dxfId="572" priority="742" stopIfTrue="1">
      <formula>$L219&lt;&gt;""</formula>
    </cfRule>
  </conditionalFormatting>
  <conditionalFormatting sqref="F219:G219">
    <cfRule type="expression" dxfId="571" priority="740" stopIfTrue="1">
      <formula>$E216&lt;&gt;""</formula>
    </cfRule>
  </conditionalFormatting>
  <conditionalFormatting sqref="F221:G221">
    <cfRule type="expression" dxfId="570" priority="739" stopIfTrue="1">
      <formula>$E216&lt;&gt;""</formula>
    </cfRule>
  </conditionalFormatting>
  <conditionalFormatting sqref="F222:G222">
    <cfRule type="expression" dxfId="569" priority="738" stopIfTrue="1">
      <formula>$E216&lt;&gt;""</formula>
    </cfRule>
  </conditionalFormatting>
  <conditionalFormatting sqref="E223">
    <cfRule type="expression" dxfId="568" priority="736" stopIfTrue="1">
      <formula>$E216&lt;&gt;""</formula>
    </cfRule>
  </conditionalFormatting>
  <conditionalFormatting sqref="H219">
    <cfRule type="expression" dxfId="567" priority="735" stopIfTrue="1">
      <formula>$E216&lt;&gt;""</formula>
    </cfRule>
  </conditionalFormatting>
  <conditionalFormatting sqref="I219">
    <cfRule type="expression" dxfId="566" priority="734" stopIfTrue="1">
      <formula>$E216&lt;&gt;""</formula>
    </cfRule>
  </conditionalFormatting>
  <conditionalFormatting sqref="H220">
    <cfRule type="expression" dxfId="565" priority="733" stopIfTrue="1">
      <formula>$E216&lt;&gt;""</formula>
    </cfRule>
  </conditionalFormatting>
  <conditionalFormatting sqref="I220">
    <cfRule type="expression" dxfId="564" priority="732" stopIfTrue="1">
      <formula>$E216&lt;&gt;""</formula>
    </cfRule>
  </conditionalFormatting>
  <conditionalFormatting sqref="H221">
    <cfRule type="expression" dxfId="563" priority="731" stopIfTrue="1">
      <formula>$E216&lt;&gt;""</formula>
    </cfRule>
  </conditionalFormatting>
  <conditionalFormatting sqref="I221">
    <cfRule type="expression" dxfId="562" priority="730" stopIfTrue="1">
      <formula>$E216&lt;&gt;""</formula>
    </cfRule>
  </conditionalFormatting>
  <conditionalFormatting sqref="H222">
    <cfRule type="expression" dxfId="561" priority="729" stopIfTrue="1">
      <formula>$E216&lt;&gt;""</formula>
    </cfRule>
  </conditionalFormatting>
  <conditionalFormatting sqref="I222">
    <cfRule type="expression" dxfId="560" priority="728" stopIfTrue="1">
      <formula>$E216&lt;&gt;""</formula>
    </cfRule>
  </conditionalFormatting>
  <conditionalFormatting sqref="H223">
    <cfRule type="expression" dxfId="559" priority="725" stopIfTrue="1">
      <formula>$E216&lt;&gt;""</formula>
    </cfRule>
  </conditionalFormatting>
  <conditionalFormatting sqref="I223">
    <cfRule type="expression" dxfId="558" priority="724" stopIfTrue="1">
      <formula>$E216&lt;&gt;""</formula>
    </cfRule>
  </conditionalFormatting>
  <conditionalFormatting sqref="O218">
    <cfRule type="expression" dxfId="557" priority="717" stopIfTrue="1">
      <formula>$L216&lt;&gt;""</formula>
    </cfRule>
  </conditionalFormatting>
  <conditionalFormatting sqref="P218">
    <cfRule type="expression" dxfId="556" priority="716" stopIfTrue="1">
      <formula>$L216&lt;&gt;""</formula>
    </cfRule>
  </conditionalFormatting>
  <conditionalFormatting sqref="M221:N221">
    <cfRule type="expression" dxfId="555" priority="715" stopIfTrue="1">
      <formula>$L216&lt;&gt;""</formula>
    </cfRule>
  </conditionalFormatting>
  <conditionalFormatting sqref="M222:N222">
    <cfRule type="expression" dxfId="554" priority="714" stopIfTrue="1">
      <formula>$L216&lt;&gt;""</formula>
    </cfRule>
  </conditionalFormatting>
  <conditionalFormatting sqref="L223">
    <cfRule type="expression" dxfId="553" priority="712" stopIfTrue="1">
      <formula>$L216&lt;&gt;""</formula>
    </cfRule>
  </conditionalFormatting>
  <conditionalFormatting sqref="O219">
    <cfRule type="expression" dxfId="552" priority="711" stopIfTrue="1">
      <formula>$L216&lt;&gt;""</formula>
    </cfRule>
  </conditionalFormatting>
  <conditionalFormatting sqref="P219">
    <cfRule type="expression" dxfId="551" priority="710" stopIfTrue="1">
      <formula>$L216&lt;&gt;""</formula>
    </cfRule>
  </conditionalFormatting>
  <conditionalFormatting sqref="O220">
    <cfRule type="expression" dxfId="550" priority="709" stopIfTrue="1">
      <formula>$L216&lt;&gt;""</formula>
    </cfRule>
  </conditionalFormatting>
  <conditionalFormatting sqref="P220">
    <cfRule type="expression" dxfId="549" priority="708" stopIfTrue="1">
      <formula>$L216&lt;&gt;""</formula>
    </cfRule>
  </conditionalFormatting>
  <conditionalFormatting sqref="O221">
    <cfRule type="expression" dxfId="548" priority="707" stopIfTrue="1">
      <formula>$L216&lt;&gt;""</formula>
    </cfRule>
  </conditionalFormatting>
  <conditionalFormatting sqref="P221">
    <cfRule type="expression" dxfId="547" priority="706" stopIfTrue="1">
      <formula>$L216&lt;&gt;""</formula>
    </cfRule>
  </conditionalFormatting>
  <conditionalFormatting sqref="O222">
    <cfRule type="expression" dxfId="546" priority="705" stopIfTrue="1">
      <formula>$L216&lt;&gt;""</formula>
    </cfRule>
  </conditionalFormatting>
  <conditionalFormatting sqref="P222">
    <cfRule type="expression" dxfId="545" priority="704" stopIfTrue="1">
      <formula>$L216&lt;&gt;""</formula>
    </cfRule>
  </conditionalFormatting>
  <conditionalFormatting sqref="O223">
    <cfRule type="expression" dxfId="544" priority="701" stopIfTrue="1">
      <formula>$L216&lt;&gt;""</formula>
    </cfRule>
  </conditionalFormatting>
  <conditionalFormatting sqref="P223">
    <cfRule type="expression" dxfId="543" priority="700" stopIfTrue="1">
      <formula>$L216&lt;&gt;""</formula>
    </cfRule>
  </conditionalFormatting>
  <conditionalFormatting sqref="M219">
    <cfRule type="expression" dxfId="542" priority="699" stopIfTrue="1">
      <formula>$L216&lt;&gt;""</formula>
    </cfRule>
  </conditionalFormatting>
  <conditionalFormatting sqref="M219:N219">
    <cfRule type="expression" dxfId="541" priority="698" stopIfTrue="1">
      <formula>$L216&lt;&gt;""</formula>
    </cfRule>
  </conditionalFormatting>
  <conditionalFormatting sqref="F218">
    <cfRule type="expression" dxfId="540" priority="697" stopIfTrue="1">
      <formula>$E216&lt;&gt;""</formula>
    </cfRule>
  </conditionalFormatting>
  <conditionalFormatting sqref="F218:G218">
    <cfRule type="expression" dxfId="539" priority="696" stopIfTrue="1">
      <formula>$E216&lt;&gt;""</formula>
    </cfRule>
  </conditionalFormatting>
  <conditionalFormatting sqref="M219:N219">
    <cfRule type="expression" dxfId="538" priority="693" stopIfTrue="1">
      <formula>$L217&lt;&gt;""</formula>
    </cfRule>
  </conditionalFormatting>
  <conditionalFormatting sqref="F220">
    <cfRule type="expression" dxfId="537" priority="690" stopIfTrue="1">
      <formula>$E217&lt;&gt;""</formula>
    </cfRule>
  </conditionalFormatting>
  <conditionalFormatting sqref="F220:G220">
    <cfRule type="expression" dxfId="536" priority="689" stopIfTrue="1">
      <formula>$E216&lt;&gt;""</formula>
    </cfRule>
  </conditionalFormatting>
  <conditionalFormatting sqref="L221:L222">
    <cfRule type="expression" dxfId="535" priority="688" stopIfTrue="1">
      <formula>$L216&lt;&gt;""</formula>
    </cfRule>
  </conditionalFormatting>
  <conditionalFormatting sqref="L219:L220">
    <cfRule type="expression" dxfId="534" priority="687" stopIfTrue="1">
      <formula>$L216&lt;&gt;""</formula>
    </cfRule>
  </conditionalFormatting>
  <conditionalFormatting sqref="L218">
    <cfRule type="expression" dxfId="533" priority="686" stopIfTrue="1">
      <formula>$L216&lt;&gt;""</formula>
    </cfRule>
  </conditionalFormatting>
  <conditionalFormatting sqref="M218">
    <cfRule type="expression" dxfId="532" priority="684" stopIfTrue="1">
      <formula>$L216&lt;&gt;""</formula>
    </cfRule>
  </conditionalFormatting>
  <conditionalFormatting sqref="M218:N218">
    <cfRule type="expression" dxfId="531" priority="683" stopIfTrue="1">
      <formula>$L216&lt;&gt;""</formula>
    </cfRule>
  </conditionalFormatting>
  <conditionalFormatting sqref="M218:N218">
    <cfRule type="expression" dxfId="530" priority="682" stopIfTrue="1">
      <formula>$L216&lt;&gt;""</formula>
    </cfRule>
  </conditionalFormatting>
  <conditionalFormatting sqref="M220">
    <cfRule type="expression" dxfId="529" priority="679" stopIfTrue="1">
      <formula>$L216&lt;&gt;""</formula>
    </cfRule>
  </conditionalFormatting>
  <conditionalFormatting sqref="M220:N220">
    <cfRule type="expression" dxfId="528" priority="678" stopIfTrue="1">
      <formula>$L216&lt;&gt;""</formula>
    </cfRule>
  </conditionalFormatting>
  <conditionalFormatting sqref="M220:N220">
    <cfRule type="expression" dxfId="527" priority="677" stopIfTrue="1">
      <formula>#REF!&lt;&gt;""</formula>
    </cfRule>
  </conditionalFormatting>
  <conditionalFormatting sqref="F237:F238">
    <cfRule type="expression" dxfId="526" priority="672" stopIfTrue="1">
      <formula>$E235&lt;&gt;""</formula>
    </cfRule>
  </conditionalFormatting>
  <conditionalFormatting sqref="H234">
    <cfRule type="expression" dxfId="525" priority="667" stopIfTrue="1">
      <formula>$E232&lt;&gt;""</formula>
    </cfRule>
  </conditionalFormatting>
  <conditionalFormatting sqref="I234">
    <cfRule type="expression" dxfId="524" priority="666" stopIfTrue="1">
      <formula>$E232&lt;&gt;""</formula>
    </cfRule>
  </conditionalFormatting>
  <conditionalFormatting sqref="F235">
    <cfRule type="expression" dxfId="523" priority="662" stopIfTrue="1">
      <formula>$E233&lt;&gt;""</formula>
    </cfRule>
  </conditionalFormatting>
  <conditionalFormatting sqref="M237:M238">
    <cfRule type="expression" dxfId="522" priority="661" stopIfTrue="1">
      <formula>$L235&lt;&gt;""</formula>
    </cfRule>
  </conditionalFormatting>
  <conditionalFormatting sqref="F235:G235">
    <cfRule type="expression" dxfId="521" priority="659" stopIfTrue="1">
      <formula>$E232&lt;&gt;""</formula>
    </cfRule>
  </conditionalFormatting>
  <conditionalFormatting sqref="F237:G237">
    <cfRule type="expression" dxfId="520" priority="658" stopIfTrue="1">
      <formula>$E232&lt;&gt;""</formula>
    </cfRule>
  </conditionalFormatting>
  <conditionalFormatting sqref="F238:G238">
    <cfRule type="expression" dxfId="519" priority="657" stopIfTrue="1">
      <formula>$E232&lt;&gt;""</formula>
    </cfRule>
  </conditionalFormatting>
  <conditionalFormatting sqref="E239">
    <cfRule type="expression" dxfId="518" priority="655" stopIfTrue="1">
      <formula>$E232&lt;&gt;""</formula>
    </cfRule>
  </conditionalFormatting>
  <conditionalFormatting sqref="H235">
    <cfRule type="expression" dxfId="517" priority="654" stopIfTrue="1">
      <formula>$E232&lt;&gt;""</formula>
    </cfRule>
  </conditionalFormatting>
  <conditionalFormatting sqref="I235">
    <cfRule type="expression" dxfId="516" priority="653" stopIfTrue="1">
      <formula>$E232&lt;&gt;""</formula>
    </cfRule>
  </conditionalFormatting>
  <conditionalFormatting sqref="H236">
    <cfRule type="expression" dxfId="515" priority="652" stopIfTrue="1">
      <formula>$E232&lt;&gt;""</formula>
    </cfRule>
  </conditionalFormatting>
  <conditionalFormatting sqref="I236">
    <cfRule type="expression" dxfId="514" priority="651" stopIfTrue="1">
      <formula>$E232&lt;&gt;""</formula>
    </cfRule>
  </conditionalFormatting>
  <conditionalFormatting sqref="H237">
    <cfRule type="expression" dxfId="513" priority="650" stopIfTrue="1">
      <formula>$E232&lt;&gt;""</formula>
    </cfRule>
  </conditionalFormatting>
  <conditionalFormatting sqref="I237">
    <cfRule type="expression" dxfId="512" priority="649" stopIfTrue="1">
      <formula>$E232&lt;&gt;""</formula>
    </cfRule>
  </conditionalFormatting>
  <conditionalFormatting sqref="H238">
    <cfRule type="expression" dxfId="511" priority="648" stopIfTrue="1">
      <formula>$E232&lt;&gt;""</formula>
    </cfRule>
  </conditionalFormatting>
  <conditionalFormatting sqref="I238">
    <cfRule type="expression" dxfId="510" priority="647" stopIfTrue="1">
      <formula>$E232&lt;&gt;""</formula>
    </cfRule>
  </conditionalFormatting>
  <conditionalFormatting sqref="H239">
    <cfRule type="expression" dxfId="509" priority="644" stopIfTrue="1">
      <formula>$E232&lt;&gt;""</formula>
    </cfRule>
  </conditionalFormatting>
  <conditionalFormatting sqref="I239">
    <cfRule type="expression" dxfId="508" priority="643" stopIfTrue="1">
      <formula>$E232&lt;&gt;""</formula>
    </cfRule>
  </conditionalFormatting>
  <conditionalFormatting sqref="O234">
    <cfRule type="expression" dxfId="507" priority="636" stopIfTrue="1">
      <formula>$L232&lt;&gt;""</formula>
    </cfRule>
  </conditionalFormatting>
  <conditionalFormatting sqref="P234">
    <cfRule type="expression" dxfId="506" priority="635" stopIfTrue="1">
      <formula>$L232&lt;&gt;""</formula>
    </cfRule>
  </conditionalFormatting>
  <conditionalFormatting sqref="M237:N237">
    <cfRule type="expression" dxfId="505" priority="634" stopIfTrue="1">
      <formula>$L232&lt;&gt;""</formula>
    </cfRule>
  </conditionalFormatting>
  <conditionalFormatting sqref="M238:N238">
    <cfRule type="expression" dxfId="504" priority="633" stopIfTrue="1">
      <formula>$L232&lt;&gt;""</formula>
    </cfRule>
  </conditionalFormatting>
  <conditionalFormatting sqref="L239">
    <cfRule type="expression" dxfId="503" priority="631" stopIfTrue="1">
      <formula>$L232&lt;&gt;""</formula>
    </cfRule>
  </conditionalFormatting>
  <conditionalFormatting sqref="O235">
    <cfRule type="expression" dxfId="502" priority="630" stopIfTrue="1">
      <formula>$L232&lt;&gt;""</formula>
    </cfRule>
  </conditionalFormatting>
  <conditionalFormatting sqref="P235">
    <cfRule type="expression" dxfId="501" priority="629" stopIfTrue="1">
      <formula>$L232&lt;&gt;""</formula>
    </cfRule>
  </conditionalFormatting>
  <conditionalFormatting sqref="O236">
    <cfRule type="expression" dxfId="500" priority="628" stopIfTrue="1">
      <formula>$L232&lt;&gt;""</formula>
    </cfRule>
  </conditionalFormatting>
  <conditionalFormatting sqref="P236">
    <cfRule type="expression" dxfId="499" priority="627" stopIfTrue="1">
      <formula>$L232&lt;&gt;""</formula>
    </cfRule>
  </conditionalFormatting>
  <conditionalFormatting sqref="O237">
    <cfRule type="expression" dxfId="498" priority="626" stopIfTrue="1">
      <formula>$L232&lt;&gt;""</formula>
    </cfRule>
  </conditionalFormatting>
  <conditionalFormatting sqref="P237">
    <cfRule type="expression" dxfId="497" priority="625" stopIfTrue="1">
      <formula>$L232&lt;&gt;""</formula>
    </cfRule>
  </conditionalFormatting>
  <conditionalFormatting sqref="O238">
    <cfRule type="expression" dxfId="496" priority="624" stopIfTrue="1">
      <formula>$L232&lt;&gt;""</formula>
    </cfRule>
  </conditionalFormatting>
  <conditionalFormatting sqref="P238">
    <cfRule type="expression" dxfId="495" priority="623" stopIfTrue="1">
      <formula>$L232&lt;&gt;""</formula>
    </cfRule>
  </conditionalFormatting>
  <conditionalFormatting sqref="O239">
    <cfRule type="expression" dxfId="494" priority="620" stopIfTrue="1">
      <formula>$L232&lt;&gt;""</formula>
    </cfRule>
  </conditionalFormatting>
  <conditionalFormatting sqref="P239">
    <cfRule type="expression" dxfId="493" priority="619" stopIfTrue="1">
      <formula>$L232&lt;&gt;""</formula>
    </cfRule>
  </conditionalFormatting>
  <conditionalFormatting sqref="M235">
    <cfRule type="expression" dxfId="492" priority="618" stopIfTrue="1">
      <formula>$L232&lt;&gt;""</formula>
    </cfRule>
  </conditionalFormatting>
  <conditionalFormatting sqref="M235:N235">
    <cfRule type="expression" dxfId="491" priority="617" stopIfTrue="1">
      <formula>$L232&lt;&gt;""</formula>
    </cfRule>
  </conditionalFormatting>
  <conditionalFormatting sqref="F234">
    <cfRule type="expression" dxfId="490" priority="616" stopIfTrue="1">
      <formula>$E232&lt;&gt;""</formula>
    </cfRule>
  </conditionalFormatting>
  <conditionalFormatting sqref="F234:G234">
    <cfRule type="expression" dxfId="489" priority="615" stopIfTrue="1">
      <formula>$E232&lt;&gt;""</formula>
    </cfRule>
  </conditionalFormatting>
  <conditionalFormatting sqref="M235:N235">
    <cfRule type="expression" dxfId="488" priority="612" stopIfTrue="1">
      <formula>$L233&lt;&gt;""</formula>
    </cfRule>
  </conditionalFormatting>
  <conditionalFormatting sqref="F236">
    <cfRule type="expression" dxfId="487" priority="609" stopIfTrue="1">
      <formula>$E233&lt;&gt;""</formula>
    </cfRule>
  </conditionalFormatting>
  <conditionalFormatting sqref="F236:G236">
    <cfRule type="expression" dxfId="486" priority="608" stopIfTrue="1">
      <formula>$E232&lt;&gt;""</formula>
    </cfRule>
  </conditionalFormatting>
  <conditionalFormatting sqref="L237:L238">
    <cfRule type="expression" dxfId="485" priority="607" stopIfTrue="1">
      <formula>$L232&lt;&gt;""</formula>
    </cfRule>
  </conditionalFormatting>
  <conditionalFormatting sqref="L235:L236">
    <cfRule type="expression" dxfId="484" priority="606" stopIfTrue="1">
      <formula>$L232&lt;&gt;""</formula>
    </cfRule>
  </conditionalFormatting>
  <conditionalFormatting sqref="L234">
    <cfRule type="expression" dxfId="483" priority="605" stopIfTrue="1">
      <formula>$L232&lt;&gt;""</formula>
    </cfRule>
  </conditionalFormatting>
  <conditionalFormatting sqref="M234">
    <cfRule type="expression" dxfId="482" priority="603" stopIfTrue="1">
      <formula>$L232&lt;&gt;""</formula>
    </cfRule>
  </conditionalFormatting>
  <conditionalFormatting sqref="M234:N234">
    <cfRule type="expression" dxfId="481" priority="602" stopIfTrue="1">
      <formula>$L232&lt;&gt;""</formula>
    </cfRule>
  </conditionalFormatting>
  <conditionalFormatting sqref="M234:N234">
    <cfRule type="expression" dxfId="480" priority="601" stopIfTrue="1">
      <formula>$L232&lt;&gt;""</formula>
    </cfRule>
  </conditionalFormatting>
  <conditionalFormatting sqref="M236">
    <cfRule type="expression" dxfId="479" priority="598" stopIfTrue="1">
      <formula>$L232&lt;&gt;""</formula>
    </cfRule>
  </conditionalFormatting>
  <conditionalFormatting sqref="M236:N236">
    <cfRule type="expression" dxfId="478" priority="597" stopIfTrue="1">
      <formula>$L232&lt;&gt;""</formula>
    </cfRule>
  </conditionalFormatting>
  <conditionalFormatting sqref="M236:N236">
    <cfRule type="expression" dxfId="477" priority="596" stopIfTrue="1">
      <formula>#REF!&lt;&gt;""</formula>
    </cfRule>
  </conditionalFormatting>
  <conditionalFormatting sqref="E77:E78">
    <cfRule type="expression" dxfId="476" priority="586" stopIfTrue="1">
      <formula>$E72&lt;&gt;""</formula>
    </cfRule>
  </conditionalFormatting>
  <conditionalFormatting sqref="E75:E76">
    <cfRule type="expression" dxfId="475" priority="585" stopIfTrue="1">
      <formula>$E72&lt;&gt;""</formula>
    </cfRule>
  </conditionalFormatting>
  <conditionalFormatting sqref="E74">
    <cfRule type="expression" dxfId="474" priority="584" stopIfTrue="1">
      <formula>$E72&lt;&gt;""</formula>
    </cfRule>
  </conditionalFormatting>
  <conditionalFormatting sqref="E93:E94">
    <cfRule type="expression" dxfId="473" priority="582" stopIfTrue="1">
      <formula>$E88&lt;&gt;""</formula>
    </cfRule>
  </conditionalFormatting>
  <conditionalFormatting sqref="E91:E92">
    <cfRule type="expression" dxfId="472" priority="581" stopIfTrue="1">
      <formula>$E88&lt;&gt;""</formula>
    </cfRule>
  </conditionalFormatting>
  <conditionalFormatting sqref="E90">
    <cfRule type="expression" dxfId="471" priority="580" stopIfTrue="1">
      <formula>$E88&lt;&gt;""</formula>
    </cfRule>
  </conditionalFormatting>
  <conditionalFormatting sqref="E109:E110">
    <cfRule type="expression" dxfId="470" priority="578" stopIfTrue="1">
      <formula>$E104&lt;&gt;""</formula>
    </cfRule>
  </conditionalFormatting>
  <conditionalFormatting sqref="E107:E108">
    <cfRule type="expression" dxfId="469" priority="577" stopIfTrue="1">
      <formula>$E104&lt;&gt;""</formula>
    </cfRule>
  </conditionalFormatting>
  <conditionalFormatting sqref="E106">
    <cfRule type="expression" dxfId="468" priority="576" stopIfTrue="1">
      <formula>$E104&lt;&gt;""</formula>
    </cfRule>
  </conditionalFormatting>
  <conditionalFormatting sqref="E125:E126">
    <cfRule type="expression" dxfId="467" priority="574" stopIfTrue="1">
      <formula>$E120&lt;&gt;""</formula>
    </cfRule>
  </conditionalFormatting>
  <conditionalFormatting sqref="E123:E124">
    <cfRule type="expression" dxfId="466" priority="573" stopIfTrue="1">
      <formula>$E120&lt;&gt;""</formula>
    </cfRule>
  </conditionalFormatting>
  <conditionalFormatting sqref="E122">
    <cfRule type="expression" dxfId="465" priority="572" stopIfTrue="1">
      <formula>$E120&lt;&gt;""</formula>
    </cfRule>
  </conditionalFormatting>
  <conditionalFormatting sqref="E141:E142">
    <cfRule type="expression" dxfId="464" priority="570" stopIfTrue="1">
      <formula>$E136&lt;&gt;""</formula>
    </cfRule>
  </conditionalFormatting>
  <conditionalFormatting sqref="E139:E140">
    <cfRule type="expression" dxfId="463" priority="569" stopIfTrue="1">
      <formula>$E136&lt;&gt;""</formula>
    </cfRule>
  </conditionalFormatting>
  <conditionalFormatting sqref="E138">
    <cfRule type="expression" dxfId="462" priority="568" stopIfTrue="1">
      <formula>$E136&lt;&gt;""</formula>
    </cfRule>
  </conditionalFormatting>
  <conditionalFormatting sqref="E157:E158">
    <cfRule type="expression" dxfId="461" priority="566" stopIfTrue="1">
      <formula>$E152&lt;&gt;""</formula>
    </cfRule>
  </conditionalFormatting>
  <conditionalFormatting sqref="E155:E156">
    <cfRule type="expression" dxfId="460" priority="565" stopIfTrue="1">
      <formula>$E152&lt;&gt;""</formula>
    </cfRule>
  </conditionalFormatting>
  <conditionalFormatting sqref="E154">
    <cfRule type="expression" dxfId="459" priority="564" stopIfTrue="1">
      <formula>$E152&lt;&gt;""</formula>
    </cfRule>
  </conditionalFormatting>
  <conditionalFormatting sqref="E173:E174">
    <cfRule type="expression" dxfId="458" priority="562" stopIfTrue="1">
      <formula>$E168&lt;&gt;""</formula>
    </cfRule>
  </conditionalFormatting>
  <conditionalFormatting sqref="E171:E172">
    <cfRule type="expression" dxfId="457" priority="561" stopIfTrue="1">
      <formula>$E168&lt;&gt;""</formula>
    </cfRule>
  </conditionalFormatting>
  <conditionalFormatting sqref="E170">
    <cfRule type="expression" dxfId="456" priority="560" stopIfTrue="1">
      <formula>$E168&lt;&gt;""</formula>
    </cfRule>
  </conditionalFormatting>
  <conditionalFormatting sqref="E189:E190">
    <cfRule type="expression" dxfId="455" priority="558" stopIfTrue="1">
      <formula>$E184&lt;&gt;""</formula>
    </cfRule>
  </conditionalFormatting>
  <conditionalFormatting sqref="E187:E188">
    <cfRule type="expression" dxfId="454" priority="557" stopIfTrue="1">
      <formula>$E184&lt;&gt;""</formula>
    </cfRule>
  </conditionalFormatting>
  <conditionalFormatting sqref="E186">
    <cfRule type="expression" dxfId="453" priority="556" stopIfTrue="1">
      <formula>$E184&lt;&gt;""</formula>
    </cfRule>
  </conditionalFormatting>
  <conditionalFormatting sqref="E205:E206">
    <cfRule type="expression" dxfId="452" priority="554" stopIfTrue="1">
      <formula>$E200&lt;&gt;""</formula>
    </cfRule>
  </conditionalFormatting>
  <conditionalFormatting sqref="E203:E204">
    <cfRule type="expression" dxfId="451" priority="553" stopIfTrue="1">
      <formula>$E200&lt;&gt;""</formula>
    </cfRule>
  </conditionalFormatting>
  <conditionalFormatting sqref="E202">
    <cfRule type="expression" dxfId="450" priority="552" stopIfTrue="1">
      <formula>$E200&lt;&gt;""</formula>
    </cfRule>
  </conditionalFormatting>
  <conditionalFormatting sqref="E221:E222">
    <cfRule type="expression" dxfId="449" priority="550" stopIfTrue="1">
      <formula>$E216&lt;&gt;""</formula>
    </cfRule>
  </conditionalFormatting>
  <conditionalFormatting sqref="E219:E220">
    <cfRule type="expression" dxfId="448" priority="549" stopIfTrue="1">
      <formula>$E216&lt;&gt;""</formula>
    </cfRule>
  </conditionalFormatting>
  <conditionalFormatting sqref="E218">
    <cfRule type="expression" dxfId="447" priority="548" stopIfTrue="1">
      <formula>$E216&lt;&gt;""</formula>
    </cfRule>
  </conditionalFormatting>
  <conditionalFormatting sqref="E237:E238">
    <cfRule type="expression" dxfId="446" priority="546" stopIfTrue="1">
      <formula>$E232&lt;&gt;""</formula>
    </cfRule>
  </conditionalFormatting>
  <conditionalFormatting sqref="E235:E236">
    <cfRule type="expression" dxfId="445" priority="545" stopIfTrue="1">
      <formula>$E232&lt;&gt;""</formula>
    </cfRule>
  </conditionalFormatting>
  <conditionalFormatting sqref="E234">
    <cfRule type="expression" dxfId="444" priority="544" stopIfTrue="1">
      <formula>$E232&lt;&gt;""</formula>
    </cfRule>
  </conditionalFormatting>
  <conditionalFormatting sqref="H84">
    <cfRule type="expression" dxfId="443" priority="536" stopIfTrue="1">
      <formula>$E72&lt;&gt;""</formula>
    </cfRule>
  </conditionalFormatting>
  <conditionalFormatting sqref="E84">
    <cfRule type="expression" dxfId="442" priority="524" stopIfTrue="1">
      <formula>$E72&lt;&gt;""</formula>
    </cfRule>
  </conditionalFormatting>
  <conditionalFormatting sqref="F81:G81">
    <cfRule type="expression" dxfId="441" priority="523" stopIfTrue="1">
      <formula>$E72&lt;&gt;""</formula>
    </cfRule>
  </conditionalFormatting>
  <conditionalFormatting sqref="F82:G82">
    <cfRule type="expression" dxfId="440" priority="522" stopIfTrue="1">
      <formula>$E72&lt;&gt;""</formula>
    </cfRule>
  </conditionalFormatting>
  <conditionalFormatting sqref="F83:G83">
    <cfRule type="expression" dxfId="439" priority="521" stopIfTrue="1">
      <formula>$E72&lt;&gt;""</formula>
    </cfRule>
  </conditionalFormatting>
  <conditionalFormatting sqref="H83">
    <cfRule type="expression" dxfId="438" priority="520" stopIfTrue="1">
      <formula>$E72&lt;&gt;""</formula>
    </cfRule>
  </conditionalFormatting>
  <conditionalFormatting sqref="H82">
    <cfRule type="expression" dxfId="437" priority="519" stopIfTrue="1">
      <formula>$E72&lt;&gt;""</formula>
    </cfRule>
  </conditionalFormatting>
  <conditionalFormatting sqref="I82">
    <cfRule type="expression" dxfId="436" priority="518" stopIfTrue="1">
      <formula>$E72&lt;&gt;""</formula>
    </cfRule>
  </conditionalFormatting>
  <conditionalFormatting sqref="I83">
    <cfRule type="expression" dxfId="435" priority="517" stopIfTrue="1">
      <formula>$E72&lt;&gt;""</formula>
    </cfRule>
  </conditionalFormatting>
  <conditionalFormatting sqref="I84">
    <cfRule type="expression" dxfId="434" priority="516" stopIfTrue="1">
      <formula>$E72&lt;&gt;""</formula>
    </cfRule>
  </conditionalFormatting>
  <conditionalFormatting sqref="E81:E83">
    <cfRule type="expression" dxfId="433" priority="515">
      <formula>$E72&lt;&gt;""</formula>
    </cfRule>
  </conditionalFormatting>
  <conditionalFormatting sqref="H102">
    <cfRule type="expression" dxfId="432" priority="493" stopIfTrue="1">
      <formula>$E88&lt;&gt;""</formula>
    </cfRule>
  </conditionalFormatting>
  <conditionalFormatting sqref="I102">
    <cfRule type="expression" dxfId="431" priority="492" stopIfTrue="1">
      <formula>$E88&lt;&gt;""</formula>
    </cfRule>
  </conditionalFormatting>
  <conditionalFormatting sqref="E102">
    <cfRule type="expression" dxfId="430" priority="491" stopIfTrue="1">
      <formula>$E88&lt;&gt;""</formula>
    </cfRule>
  </conditionalFormatting>
  <conditionalFormatting sqref="F102:G102">
    <cfRule type="expression" dxfId="429" priority="490" stopIfTrue="1">
      <formula>$E88&lt;&gt;""</formula>
    </cfRule>
  </conditionalFormatting>
  <conditionalFormatting sqref="E97">
    <cfRule type="expression" dxfId="428" priority="489" stopIfTrue="1">
      <formula>$E88&lt;&gt;""</formula>
    </cfRule>
  </conditionalFormatting>
  <conditionalFormatting sqref="H97">
    <cfRule type="expression" dxfId="427" priority="487" stopIfTrue="1">
      <formula>$E88&lt;&gt;""</formula>
    </cfRule>
  </conditionalFormatting>
  <conditionalFormatting sqref="I97">
    <cfRule type="expression" dxfId="426" priority="486" stopIfTrue="1">
      <formula>$E88&lt;&gt;""</formula>
    </cfRule>
  </conditionalFormatting>
  <conditionalFormatting sqref="H100">
    <cfRule type="expression" dxfId="425" priority="485" stopIfTrue="1">
      <formula>$E88&lt;&gt;""</formula>
    </cfRule>
  </conditionalFormatting>
  <conditionalFormatting sqref="E100">
    <cfRule type="expression" dxfId="424" priority="484" stopIfTrue="1">
      <formula>$E88&lt;&gt;""</formula>
    </cfRule>
  </conditionalFormatting>
  <conditionalFormatting sqref="F97:G97">
    <cfRule type="expression" dxfId="423" priority="483" stopIfTrue="1">
      <formula>$E88&lt;&gt;""</formula>
    </cfRule>
  </conditionalFormatting>
  <conditionalFormatting sqref="F98:G98">
    <cfRule type="expression" dxfId="422" priority="482" stopIfTrue="1">
      <formula>$E88&lt;&gt;""</formula>
    </cfRule>
  </conditionalFormatting>
  <conditionalFormatting sqref="F99:G99">
    <cfRule type="expression" dxfId="421" priority="481" stopIfTrue="1">
      <formula>$E88&lt;&gt;""</formula>
    </cfRule>
  </conditionalFormatting>
  <conditionalFormatting sqref="H99">
    <cfRule type="expression" dxfId="420" priority="480" stopIfTrue="1">
      <formula>$E88&lt;&gt;""</formula>
    </cfRule>
  </conditionalFormatting>
  <conditionalFormatting sqref="H98">
    <cfRule type="expression" dxfId="419" priority="479" stopIfTrue="1">
      <formula>$E88&lt;&gt;""</formula>
    </cfRule>
  </conditionalFormatting>
  <conditionalFormatting sqref="I98">
    <cfRule type="expression" dxfId="418" priority="478" stopIfTrue="1">
      <formula>$E88&lt;&gt;""</formula>
    </cfRule>
  </conditionalFormatting>
  <conditionalFormatting sqref="I99">
    <cfRule type="expression" dxfId="417" priority="477" stopIfTrue="1">
      <formula>$E88&lt;&gt;""</formula>
    </cfRule>
  </conditionalFormatting>
  <conditionalFormatting sqref="I100">
    <cfRule type="expression" dxfId="416" priority="476" stopIfTrue="1">
      <formula>$E88&lt;&gt;""</formula>
    </cfRule>
  </conditionalFormatting>
  <conditionalFormatting sqref="E97:E99">
    <cfRule type="expression" dxfId="415" priority="475">
      <formula>$E88&lt;&gt;""</formula>
    </cfRule>
  </conditionalFormatting>
  <conditionalFormatting sqref="O102">
    <cfRule type="expression" dxfId="414" priority="474" stopIfTrue="1">
      <formula>$L88&lt;&gt;""</formula>
    </cfRule>
  </conditionalFormatting>
  <conditionalFormatting sqref="P102">
    <cfRule type="expression" dxfId="413" priority="473" stopIfTrue="1">
      <formula>$L88&lt;&gt;""</formula>
    </cfRule>
  </conditionalFormatting>
  <conditionalFormatting sqref="L102">
    <cfRule type="expression" dxfId="412" priority="472" stopIfTrue="1">
      <formula>$L88&lt;&gt;""</formula>
    </cfRule>
  </conditionalFormatting>
  <conditionalFormatting sqref="M102:N102">
    <cfRule type="expression" dxfId="411" priority="471" stopIfTrue="1">
      <formula>$L88&lt;&gt;""</formula>
    </cfRule>
  </conditionalFormatting>
  <conditionalFormatting sqref="L97">
    <cfRule type="expression" dxfId="410" priority="470" stopIfTrue="1">
      <formula>$L88&lt;&gt;""</formula>
    </cfRule>
  </conditionalFormatting>
  <conditionalFormatting sqref="O97">
    <cfRule type="expression" dxfId="409" priority="469" stopIfTrue="1">
      <formula>$L88&lt;&gt;""</formula>
    </cfRule>
  </conditionalFormatting>
  <conditionalFormatting sqref="O100">
    <cfRule type="expression" dxfId="408" priority="467" stopIfTrue="1">
      <formula>$L88&lt;&gt;""</formula>
    </cfRule>
  </conditionalFormatting>
  <conditionalFormatting sqref="L100">
    <cfRule type="expression" dxfId="407" priority="466" stopIfTrue="1">
      <formula>$L88&lt;&gt;""</formula>
    </cfRule>
  </conditionalFormatting>
  <conditionalFormatting sqref="M97:N97">
    <cfRule type="expression" dxfId="406" priority="465" stopIfTrue="1">
      <formula>$L88&lt;&gt;""</formula>
    </cfRule>
  </conditionalFormatting>
  <conditionalFormatting sqref="M98:N98">
    <cfRule type="expression" dxfId="405" priority="464" stopIfTrue="1">
      <formula>$L88&lt;&gt;""</formula>
    </cfRule>
  </conditionalFormatting>
  <conditionalFormatting sqref="M99:N99">
    <cfRule type="expression" dxfId="404" priority="463" stopIfTrue="1">
      <formula>$L88&lt;&gt;""</formula>
    </cfRule>
  </conditionalFormatting>
  <conditionalFormatting sqref="O99">
    <cfRule type="expression" dxfId="403" priority="462" stopIfTrue="1">
      <formula>$L88&lt;&gt;""</formula>
    </cfRule>
  </conditionalFormatting>
  <conditionalFormatting sqref="O98">
    <cfRule type="expression" dxfId="402" priority="461" stopIfTrue="1">
      <formula>$L88&lt;&gt;""</formula>
    </cfRule>
  </conditionalFormatting>
  <conditionalFormatting sqref="L97:L99">
    <cfRule type="expression" dxfId="401" priority="457">
      <formula>$L88&lt;&gt;""</formula>
    </cfRule>
  </conditionalFormatting>
  <conditionalFormatting sqref="H118">
    <cfRule type="expression" dxfId="400" priority="456" stopIfTrue="1">
      <formula>$E104&lt;&gt;""</formula>
    </cfRule>
  </conditionalFormatting>
  <conditionalFormatting sqref="I118">
    <cfRule type="expression" dxfId="399" priority="455" stopIfTrue="1">
      <formula>$E104&lt;&gt;""</formula>
    </cfRule>
  </conditionalFormatting>
  <conditionalFormatting sqref="E118">
    <cfRule type="expression" dxfId="398" priority="454" stopIfTrue="1">
      <formula>$E104&lt;&gt;""</formula>
    </cfRule>
  </conditionalFormatting>
  <conditionalFormatting sqref="F118:G118">
    <cfRule type="expression" dxfId="397" priority="453" stopIfTrue="1">
      <formula>$E104&lt;&gt;""</formula>
    </cfRule>
  </conditionalFormatting>
  <conditionalFormatting sqref="E113">
    <cfRule type="expression" dxfId="396" priority="452" stopIfTrue="1">
      <formula>$E104&lt;&gt;""</formula>
    </cfRule>
  </conditionalFormatting>
  <conditionalFormatting sqref="H113">
    <cfRule type="expression" dxfId="395" priority="450" stopIfTrue="1">
      <formula>$E104&lt;&gt;""</formula>
    </cfRule>
  </conditionalFormatting>
  <conditionalFormatting sqref="I113">
    <cfRule type="expression" dxfId="394" priority="449" stopIfTrue="1">
      <formula>$E104&lt;&gt;""</formula>
    </cfRule>
  </conditionalFormatting>
  <conditionalFormatting sqref="H116">
    <cfRule type="expression" dxfId="393" priority="448" stopIfTrue="1">
      <formula>$E104&lt;&gt;""</formula>
    </cfRule>
  </conditionalFormatting>
  <conditionalFormatting sqref="E116">
    <cfRule type="expression" dxfId="392" priority="447" stopIfTrue="1">
      <formula>$E104&lt;&gt;""</formula>
    </cfRule>
  </conditionalFormatting>
  <conditionalFormatting sqref="F113:G113">
    <cfRule type="expression" dxfId="391" priority="446" stopIfTrue="1">
      <formula>$E104&lt;&gt;""</formula>
    </cfRule>
  </conditionalFormatting>
  <conditionalFormatting sqref="F114:G114">
    <cfRule type="expression" dxfId="390" priority="445" stopIfTrue="1">
      <formula>$E104&lt;&gt;""</formula>
    </cfRule>
  </conditionalFormatting>
  <conditionalFormatting sqref="F115:G115">
    <cfRule type="expression" dxfId="389" priority="444" stopIfTrue="1">
      <formula>$E104&lt;&gt;""</formula>
    </cfRule>
  </conditionalFormatting>
  <conditionalFormatting sqref="H115">
    <cfRule type="expression" dxfId="388" priority="443" stopIfTrue="1">
      <formula>$E104&lt;&gt;""</formula>
    </cfRule>
  </conditionalFormatting>
  <conditionalFormatting sqref="H114">
    <cfRule type="expression" dxfId="387" priority="442" stopIfTrue="1">
      <formula>$E104&lt;&gt;""</formula>
    </cfRule>
  </conditionalFormatting>
  <conditionalFormatting sqref="I114">
    <cfRule type="expression" dxfId="386" priority="441" stopIfTrue="1">
      <formula>$E104&lt;&gt;""</formula>
    </cfRule>
  </conditionalFormatting>
  <conditionalFormatting sqref="I115">
    <cfRule type="expression" dxfId="385" priority="440" stopIfTrue="1">
      <formula>$E104&lt;&gt;""</formula>
    </cfRule>
  </conditionalFormatting>
  <conditionalFormatting sqref="I116">
    <cfRule type="expression" dxfId="384" priority="439" stopIfTrue="1">
      <formula>$E104&lt;&gt;""</formula>
    </cfRule>
  </conditionalFormatting>
  <conditionalFormatting sqref="E113:E115">
    <cfRule type="expression" dxfId="383" priority="438">
      <formula>$E104&lt;&gt;""</formula>
    </cfRule>
  </conditionalFormatting>
  <conditionalFormatting sqref="O118">
    <cfRule type="expression" dxfId="382" priority="437" stopIfTrue="1">
      <formula>$L104&lt;&gt;""</formula>
    </cfRule>
  </conditionalFormatting>
  <conditionalFormatting sqref="P118">
    <cfRule type="expression" dxfId="381" priority="436" stopIfTrue="1">
      <formula>$L104&lt;&gt;""</formula>
    </cfRule>
  </conditionalFormatting>
  <conditionalFormatting sqref="L118">
    <cfRule type="expression" dxfId="380" priority="435" stopIfTrue="1">
      <formula>$L104&lt;&gt;""</formula>
    </cfRule>
  </conditionalFormatting>
  <conditionalFormatting sqref="M118:N118">
    <cfRule type="expression" dxfId="379" priority="434" stopIfTrue="1">
      <formula>$L104&lt;&gt;""</formula>
    </cfRule>
  </conditionalFormatting>
  <conditionalFormatting sqref="L113">
    <cfRule type="expression" dxfId="378" priority="433" stopIfTrue="1">
      <formula>$L104&lt;&gt;""</formula>
    </cfRule>
  </conditionalFormatting>
  <conditionalFormatting sqref="O113">
    <cfRule type="expression" dxfId="377" priority="432" stopIfTrue="1">
      <formula>$L104&lt;&gt;""</formula>
    </cfRule>
  </conditionalFormatting>
  <conditionalFormatting sqref="O116">
    <cfRule type="expression" dxfId="376" priority="430" stopIfTrue="1">
      <formula>$L104&lt;&gt;""</formula>
    </cfRule>
  </conditionalFormatting>
  <conditionalFormatting sqref="L116">
    <cfRule type="expression" dxfId="375" priority="429" stopIfTrue="1">
      <formula>$L104&lt;&gt;""</formula>
    </cfRule>
  </conditionalFormatting>
  <conditionalFormatting sqref="M113:N113">
    <cfRule type="expression" dxfId="374" priority="428" stopIfTrue="1">
      <formula>$L104&lt;&gt;""</formula>
    </cfRule>
  </conditionalFormatting>
  <conditionalFormatting sqref="M114:N114">
    <cfRule type="expression" dxfId="373" priority="427" stopIfTrue="1">
      <formula>$L104&lt;&gt;""</formula>
    </cfRule>
  </conditionalFormatting>
  <conditionalFormatting sqref="M115:N115">
    <cfRule type="expression" dxfId="372" priority="426" stopIfTrue="1">
      <formula>$L104&lt;&gt;""</formula>
    </cfRule>
  </conditionalFormatting>
  <conditionalFormatting sqref="O115">
    <cfRule type="expression" dxfId="371" priority="425" stopIfTrue="1">
      <formula>$L104&lt;&gt;""</formula>
    </cfRule>
  </conditionalFormatting>
  <conditionalFormatting sqref="O114">
    <cfRule type="expression" dxfId="370" priority="424" stopIfTrue="1">
      <formula>$L104&lt;&gt;""</formula>
    </cfRule>
  </conditionalFormatting>
  <conditionalFormatting sqref="L113:L115">
    <cfRule type="expression" dxfId="369" priority="420">
      <formula>$L104&lt;&gt;""</formula>
    </cfRule>
  </conditionalFormatting>
  <conditionalFormatting sqref="H134">
    <cfRule type="expression" dxfId="368" priority="419" stopIfTrue="1">
      <formula>$E120&lt;&gt;""</formula>
    </cfRule>
  </conditionalFormatting>
  <conditionalFormatting sqref="I134">
    <cfRule type="expression" dxfId="367" priority="418" stopIfTrue="1">
      <formula>$E120&lt;&gt;""</formula>
    </cfRule>
  </conditionalFormatting>
  <conditionalFormatting sqref="E134">
    <cfRule type="expression" dxfId="366" priority="417" stopIfTrue="1">
      <formula>$E120&lt;&gt;""</formula>
    </cfRule>
  </conditionalFormatting>
  <conditionalFormatting sqref="F134:G134">
    <cfRule type="expression" dxfId="365" priority="416" stopIfTrue="1">
      <formula>$E120&lt;&gt;""</formula>
    </cfRule>
  </conditionalFormatting>
  <conditionalFormatting sqref="E129">
    <cfRule type="expression" dxfId="364" priority="415" stopIfTrue="1">
      <formula>$E120&lt;&gt;""</formula>
    </cfRule>
  </conditionalFormatting>
  <conditionalFormatting sqref="H129">
    <cfRule type="expression" dxfId="363" priority="413" stopIfTrue="1">
      <formula>$E120&lt;&gt;""</formula>
    </cfRule>
  </conditionalFormatting>
  <conditionalFormatting sqref="I129">
    <cfRule type="expression" dxfId="362" priority="412" stopIfTrue="1">
      <formula>$E120&lt;&gt;""</formula>
    </cfRule>
  </conditionalFormatting>
  <conditionalFormatting sqref="H132">
    <cfRule type="expression" dxfId="361" priority="411" stopIfTrue="1">
      <formula>$E120&lt;&gt;""</formula>
    </cfRule>
  </conditionalFormatting>
  <conditionalFormatting sqref="E132">
    <cfRule type="expression" dxfId="360" priority="410" stopIfTrue="1">
      <formula>$E120&lt;&gt;""</formula>
    </cfRule>
  </conditionalFormatting>
  <conditionalFormatting sqref="F129:G129">
    <cfRule type="expression" dxfId="359" priority="409" stopIfTrue="1">
      <formula>$E120&lt;&gt;""</formula>
    </cfRule>
  </conditionalFormatting>
  <conditionalFormatting sqref="F130:G130">
    <cfRule type="expression" dxfId="358" priority="408" stopIfTrue="1">
      <formula>$E120&lt;&gt;""</formula>
    </cfRule>
  </conditionalFormatting>
  <conditionalFormatting sqref="F131:G131">
    <cfRule type="expression" dxfId="357" priority="407" stopIfTrue="1">
      <formula>$E120&lt;&gt;""</formula>
    </cfRule>
  </conditionalFormatting>
  <conditionalFormatting sqref="H131">
    <cfRule type="expression" dxfId="356" priority="406" stopIfTrue="1">
      <formula>$E120&lt;&gt;""</formula>
    </cfRule>
  </conditionalFormatting>
  <conditionalFormatting sqref="H130">
    <cfRule type="expression" dxfId="355" priority="405" stopIfTrue="1">
      <formula>$E120&lt;&gt;""</formula>
    </cfRule>
  </conditionalFormatting>
  <conditionalFormatting sqref="I130">
    <cfRule type="expression" dxfId="354" priority="404" stopIfTrue="1">
      <formula>$E120&lt;&gt;""</formula>
    </cfRule>
  </conditionalFormatting>
  <conditionalFormatting sqref="I131">
    <cfRule type="expression" dxfId="353" priority="403" stopIfTrue="1">
      <formula>$E120&lt;&gt;""</formula>
    </cfRule>
  </conditionalFormatting>
  <conditionalFormatting sqref="I132">
    <cfRule type="expression" dxfId="352" priority="402" stopIfTrue="1">
      <formula>$E120&lt;&gt;""</formula>
    </cfRule>
  </conditionalFormatting>
  <conditionalFormatting sqref="E129:E131">
    <cfRule type="expression" dxfId="351" priority="401">
      <formula>$E120&lt;&gt;""</formula>
    </cfRule>
  </conditionalFormatting>
  <conditionalFormatting sqref="O134">
    <cfRule type="expression" dxfId="350" priority="400" stopIfTrue="1">
      <formula>$L120&lt;&gt;""</formula>
    </cfRule>
  </conditionalFormatting>
  <conditionalFormatting sqref="P134">
    <cfRule type="expression" dxfId="349" priority="399" stopIfTrue="1">
      <formula>$L120&lt;&gt;""</formula>
    </cfRule>
  </conditionalFormatting>
  <conditionalFormatting sqref="L134">
    <cfRule type="expression" dxfId="348" priority="398" stopIfTrue="1">
      <formula>$L120&lt;&gt;""</formula>
    </cfRule>
  </conditionalFormatting>
  <conditionalFormatting sqref="M134:N134">
    <cfRule type="expression" dxfId="347" priority="397" stopIfTrue="1">
      <formula>$L120&lt;&gt;""</formula>
    </cfRule>
  </conditionalFormatting>
  <conditionalFormatting sqref="L129">
    <cfRule type="expression" dxfId="346" priority="396" stopIfTrue="1">
      <formula>$L120&lt;&gt;""</formula>
    </cfRule>
  </conditionalFormatting>
  <conditionalFormatting sqref="O129">
    <cfRule type="expression" dxfId="345" priority="395" stopIfTrue="1">
      <formula>$L120&lt;&gt;""</formula>
    </cfRule>
  </conditionalFormatting>
  <conditionalFormatting sqref="O132">
    <cfRule type="expression" dxfId="344" priority="393" stopIfTrue="1">
      <formula>$L120&lt;&gt;""</formula>
    </cfRule>
  </conditionalFormatting>
  <conditionalFormatting sqref="L132">
    <cfRule type="expression" dxfId="343" priority="392" stopIfTrue="1">
      <formula>$L120&lt;&gt;""</formula>
    </cfRule>
  </conditionalFormatting>
  <conditionalFormatting sqref="M129:N129">
    <cfRule type="expression" dxfId="342" priority="391" stopIfTrue="1">
      <formula>$L120&lt;&gt;""</formula>
    </cfRule>
  </conditionalFormatting>
  <conditionalFormatting sqref="M130:N130">
    <cfRule type="expression" dxfId="341" priority="390" stopIfTrue="1">
      <formula>$L120&lt;&gt;""</formula>
    </cfRule>
  </conditionalFormatting>
  <conditionalFormatting sqref="M131:N131">
    <cfRule type="expression" dxfId="340" priority="389" stopIfTrue="1">
      <formula>$L120&lt;&gt;""</formula>
    </cfRule>
  </conditionalFormatting>
  <conditionalFormatting sqref="O131">
    <cfRule type="expression" dxfId="339" priority="388" stopIfTrue="1">
      <formula>$L120&lt;&gt;""</formula>
    </cfRule>
  </conditionalFormatting>
  <conditionalFormatting sqref="O130">
    <cfRule type="expression" dxfId="338" priority="387" stopIfTrue="1">
      <formula>$L120&lt;&gt;""</formula>
    </cfRule>
  </conditionalFormatting>
  <conditionalFormatting sqref="L129:L131">
    <cfRule type="expression" dxfId="337" priority="383">
      <formula>$L120&lt;&gt;""</formula>
    </cfRule>
  </conditionalFormatting>
  <conditionalFormatting sqref="H150">
    <cfRule type="expression" dxfId="336" priority="382" stopIfTrue="1">
      <formula>$E136&lt;&gt;""</formula>
    </cfRule>
  </conditionalFormatting>
  <conditionalFormatting sqref="I150">
    <cfRule type="expression" dxfId="335" priority="381" stopIfTrue="1">
      <formula>$E136&lt;&gt;""</formula>
    </cfRule>
  </conditionalFormatting>
  <conditionalFormatting sqref="E150">
    <cfRule type="expression" dxfId="334" priority="380" stopIfTrue="1">
      <formula>$E136&lt;&gt;""</formula>
    </cfRule>
  </conditionalFormatting>
  <conditionalFormatting sqref="F150:G150">
    <cfRule type="expression" dxfId="333" priority="379" stopIfTrue="1">
      <formula>$E136&lt;&gt;""</formula>
    </cfRule>
  </conditionalFormatting>
  <conditionalFormatting sqref="E145">
    <cfRule type="expression" dxfId="332" priority="378" stopIfTrue="1">
      <formula>$E136&lt;&gt;""</formula>
    </cfRule>
  </conditionalFormatting>
  <conditionalFormatting sqref="H145">
    <cfRule type="expression" dxfId="331" priority="376" stopIfTrue="1">
      <formula>$E136&lt;&gt;""</formula>
    </cfRule>
  </conditionalFormatting>
  <conditionalFormatting sqref="I145">
    <cfRule type="expression" dxfId="330" priority="375" stopIfTrue="1">
      <formula>$E136&lt;&gt;""</formula>
    </cfRule>
  </conditionalFormatting>
  <conditionalFormatting sqref="H148">
    <cfRule type="expression" dxfId="329" priority="374" stopIfTrue="1">
      <formula>$E136&lt;&gt;""</formula>
    </cfRule>
  </conditionalFormatting>
  <conditionalFormatting sqref="E148">
    <cfRule type="expression" dxfId="328" priority="373" stopIfTrue="1">
      <formula>$E136&lt;&gt;""</formula>
    </cfRule>
  </conditionalFormatting>
  <conditionalFormatting sqref="F145:G145">
    <cfRule type="expression" dxfId="327" priority="372" stopIfTrue="1">
      <formula>$E136&lt;&gt;""</formula>
    </cfRule>
  </conditionalFormatting>
  <conditionalFormatting sqref="F146:G146">
    <cfRule type="expression" dxfId="326" priority="371" stopIfTrue="1">
      <formula>$E136&lt;&gt;""</formula>
    </cfRule>
  </conditionalFormatting>
  <conditionalFormatting sqref="F147:G147">
    <cfRule type="expression" dxfId="325" priority="370" stopIfTrue="1">
      <formula>$E136&lt;&gt;""</formula>
    </cfRule>
  </conditionalFormatting>
  <conditionalFormatting sqref="H147">
    <cfRule type="expression" dxfId="324" priority="369" stopIfTrue="1">
      <formula>$E136&lt;&gt;""</formula>
    </cfRule>
  </conditionalFormatting>
  <conditionalFormatting sqref="H146">
    <cfRule type="expression" dxfId="323" priority="368" stopIfTrue="1">
      <formula>$E136&lt;&gt;""</formula>
    </cfRule>
  </conditionalFormatting>
  <conditionalFormatting sqref="I146">
    <cfRule type="expression" dxfId="322" priority="367" stopIfTrue="1">
      <formula>$E136&lt;&gt;""</formula>
    </cfRule>
  </conditionalFormatting>
  <conditionalFormatting sqref="I147">
    <cfRule type="expression" dxfId="321" priority="366" stopIfTrue="1">
      <formula>$E136&lt;&gt;""</formula>
    </cfRule>
  </conditionalFormatting>
  <conditionalFormatting sqref="I148">
    <cfRule type="expression" dxfId="320" priority="365" stopIfTrue="1">
      <formula>$E136&lt;&gt;""</formula>
    </cfRule>
  </conditionalFormatting>
  <conditionalFormatting sqref="E145:E147">
    <cfRule type="expression" dxfId="319" priority="364">
      <formula>$E136&lt;&gt;""</formula>
    </cfRule>
  </conditionalFormatting>
  <conditionalFormatting sqref="O150">
    <cfRule type="expression" dxfId="318" priority="363" stopIfTrue="1">
      <formula>$L136&lt;&gt;""</formula>
    </cfRule>
  </conditionalFormatting>
  <conditionalFormatting sqref="P150">
    <cfRule type="expression" dxfId="317" priority="362" stopIfTrue="1">
      <formula>$L136&lt;&gt;""</formula>
    </cfRule>
  </conditionalFormatting>
  <conditionalFormatting sqref="L150">
    <cfRule type="expression" dxfId="316" priority="361" stopIfTrue="1">
      <formula>$L136&lt;&gt;""</formula>
    </cfRule>
  </conditionalFormatting>
  <conditionalFormatting sqref="M150:N150">
    <cfRule type="expression" dxfId="315" priority="360" stopIfTrue="1">
      <formula>$L136&lt;&gt;""</formula>
    </cfRule>
  </conditionalFormatting>
  <conditionalFormatting sqref="L145">
    <cfRule type="expression" dxfId="314" priority="359" stopIfTrue="1">
      <formula>$L136&lt;&gt;""</formula>
    </cfRule>
  </conditionalFormatting>
  <conditionalFormatting sqref="O145">
    <cfRule type="expression" dxfId="313" priority="358" stopIfTrue="1">
      <formula>$L136&lt;&gt;""</formula>
    </cfRule>
  </conditionalFormatting>
  <conditionalFormatting sqref="O148">
    <cfRule type="expression" dxfId="312" priority="356" stopIfTrue="1">
      <formula>$L136&lt;&gt;""</formula>
    </cfRule>
  </conditionalFormatting>
  <conditionalFormatting sqref="L148">
    <cfRule type="expression" dxfId="311" priority="355" stopIfTrue="1">
      <formula>$L136&lt;&gt;""</formula>
    </cfRule>
  </conditionalFormatting>
  <conditionalFormatting sqref="M145:N145">
    <cfRule type="expression" dxfId="310" priority="354" stopIfTrue="1">
      <formula>$L136&lt;&gt;""</formula>
    </cfRule>
  </conditionalFormatting>
  <conditionalFormatting sqref="M146:N146">
    <cfRule type="expression" dxfId="309" priority="353" stopIfTrue="1">
      <formula>$L136&lt;&gt;""</formula>
    </cfRule>
  </conditionalFormatting>
  <conditionalFormatting sqref="M147:N147">
    <cfRule type="expression" dxfId="308" priority="352" stopIfTrue="1">
      <formula>$L136&lt;&gt;""</formula>
    </cfRule>
  </conditionalFormatting>
  <conditionalFormatting sqref="O147">
    <cfRule type="expression" dxfId="307" priority="351" stopIfTrue="1">
      <formula>$L136&lt;&gt;""</formula>
    </cfRule>
  </conditionalFormatting>
  <conditionalFormatting sqref="O146">
    <cfRule type="expression" dxfId="306" priority="350" stopIfTrue="1">
      <formula>$L136&lt;&gt;""</formula>
    </cfRule>
  </conditionalFormatting>
  <conditionalFormatting sqref="L145:L147">
    <cfRule type="expression" dxfId="305" priority="346">
      <formula>$L136&lt;&gt;""</formula>
    </cfRule>
  </conditionalFormatting>
  <conditionalFormatting sqref="H166">
    <cfRule type="expression" dxfId="304" priority="345" stopIfTrue="1">
      <formula>$E152&lt;&gt;""</formula>
    </cfRule>
  </conditionalFormatting>
  <conditionalFormatting sqref="I166">
    <cfRule type="expression" dxfId="303" priority="344" stopIfTrue="1">
      <formula>$E152&lt;&gt;""</formula>
    </cfRule>
  </conditionalFormatting>
  <conditionalFormatting sqref="E166">
    <cfRule type="expression" dxfId="302" priority="343" stopIfTrue="1">
      <formula>$E152&lt;&gt;""</formula>
    </cfRule>
  </conditionalFormatting>
  <conditionalFormatting sqref="F166:G166">
    <cfRule type="expression" dxfId="301" priority="342" stopIfTrue="1">
      <formula>$E152&lt;&gt;""</formula>
    </cfRule>
  </conditionalFormatting>
  <conditionalFormatting sqref="E161">
    <cfRule type="expression" dxfId="300" priority="341" stopIfTrue="1">
      <formula>$E152&lt;&gt;""</formula>
    </cfRule>
  </conditionalFormatting>
  <conditionalFormatting sqref="H161">
    <cfRule type="expression" dxfId="299" priority="339" stopIfTrue="1">
      <formula>$E152&lt;&gt;""</formula>
    </cfRule>
  </conditionalFormatting>
  <conditionalFormatting sqref="I161">
    <cfRule type="expression" dxfId="298" priority="338" stopIfTrue="1">
      <formula>$E152&lt;&gt;""</formula>
    </cfRule>
  </conditionalFormatting>
  <conditionalFormatting sqref="H164">
    <cfRule type="expression" dxfId="297" priority="337" stopIfTrue="1">
      <formula>$E152&lt;&gt;""</formula>
    </cfRule>
  </conditionalFormatting>
  <conditionalFormatting sqref="E164">
    <cfRule type="expression" dxfId="296" priority="336" stopIfTrue="1">
      <formula>$E152&lt;&gt;""</formula>
    </cfRule>
  </conditionalFormatting>
  <conditionalFormatting sqref="F161:G161">
    <cfRule type="expression" dxfId="295" priority="335" stopIfTrue="1">
      <formula>$E152&lt;&gt;""</formula>
    </cfRule>
  </conditionalFormatting>
  <conditionalFormatting sqref="F162:G162">
    <cfRule type="expression" dxfId="294" priority="334" stopIfTrue="1">
      <formula>$E152&lt;&gt;""</formula>
    </cfRule>
  </conditionalFormatting>
  <conditionalFormatting sqref="F163:G163">
    <cfRule type="expression" dxfId="293" priority="333" stopIfTrue="1">
      <formula>$E152&lt;&gt;""</formula>
    </cfRule>
  </conditionalFormatting>
  <conditionalFormatting sqref="H163">
    <cfRule type="expression" dxfId="292" priority="332" stopIfTrue="1">
      <formula>$E152&lt;&gt;""</formula>
    </cfRule>
  </conditionalFormatting>
  <conditionalFormatting sqref="H162">
    <cfRule type="expression" dxfId="291" priority="331" stopIfTrue="1">
      <formula>$E152&lt;&gt;""</formula>
    </cfRule>
  </conditionalFormatting>
  <conditionalFormatting sqref="I162">
    <cfRule type="expression" dxfId="290" priority="330" stopIfTrue="1">
      <formula>$E152&lt;&gt;""</formula>
    </cfRule>
  </conditionalFormatting>
  <conditionalFormatting sqref="I163">
    <cfRule type="expression" dxfId="289" priority="329" stopIfTrue="1">
      <formula>$E152&lt;&gt;""</formula>
    </cfRule>
  </conditionalFormatting>
  <conditionalFormatting sqref="I164">
    <cfRule type="expression" dxfId="288" priority="328" stopIfTrue="1">
      <formula>$E152&lt;&gt;""</formula>
    </cfRule>
  </conditionalFormatting>
  <conditionalFormatting sqref="E161:E163">
    <cfRule type="expression" dxfId="287" priority="327">
      <formula>$E152&lt;&gt;""</formula>
    </cfRule>
  </conditionalFormatting>
  <conditionalFormatting sqref="O166">
    <cfRule type="expression" dxfId="286" priority="326" stopIfTrue="1">
      <formula>$L152&lt;&gt;""</formula>
    </cfRule>
  </conditionalFormatting>
  <conditionalFormatting sqref="P166">
    <cfRule type="expression" dxfId="285" priority="325" stopIfTrue="1">
      <formula>$L152&lt;&gt;""</formula>
    </cfRule>
  </conditionalFormatting>
  <conditionalFormatting sqref="L166">
    <cfRule type="expression" dxfId="284" priority="324" stopIfTrue="1">
      <formula>$L152&lt;&gt;""</formula>
    </cfRule>
  </conditionalFormatting>
  <conditionalFormatting sqref="M166:N166">
    <cfRule type="expression" dxfId="283" priority="323" stopIfTrue="1">
      <formula>$L152&lt;&gt;""</formula>
    </cfRule>
  </conditionalFormatting>
  <conditionalFormatting sqref="L161">
    <cfRule type="expression" dxfId="282" priority="322" stopIfTrue="1">
      <formula>$L152&lt;&gt;""</formula>
    </cfRule>
  </conditionalFormatting>
  <conditionalFormatting sqref="O161">
    <cfRule type="expression" dxfId="281" priority="321" stopIfTrue="1">
      <formula>$L152&lt;&gt;""</formula>
    </cfRule>
  </conditionalFormatting>
  <conditionalFormatting sqref="O164">
    <cfRule type="expression" dxfId="280" priority="319" stopIfTrue="1">
      <formula>$L152&lt;&gt;""</formula>
    </cfRule>
  </conditionalFormatting>
  <conditionalFormatting sqref="L164">
    <cfRule type="expression" dxfId="279" priority="318" stopIfTrue="1">
      <formula>$L152&lt;&gt;""</formula>
    </cfRule>
  </conditionalFormatting>
  <conditionalFormatting sqref="M161:N161">
    <cfRule type="expression" dxfId="278" priority="317" stopIfTrue="1">
      <formula>$L152&lt;&gt;""</formula>
    </cfRule>
  </conditionalFormatting>
  <conditionalFormatting sqref="M162:N162">
    <cfRule type="expression" dxfId="277" priority="316" stopIfTrue="1">
      <formula>$L152&lt;&gt;""</formula>
    </cfRule>
  </conditionalFormatting>
  <conditionalFormatting sqref="M163:N163">
    <cfRule type="expression" dxfId="276" priority="315" stopIfTrue="1">
      <formula>$L152&lt;&gt;""</formula>
    </cfRule>
  </conditionalFormatting>
  <conditionalFormatting sqref="O163">
    <cfRule type="expression" dxfId="275" priority="314" stopIfTrue="1">
      <formula>$L152&lt;&gt;""</formula>
    </cfRule>
  </conditionalFormatting>
  <conditionalFormatting sqref="O162">
    <cfRule type="expression" dxfId="274" priority="313" stopIfTrue="1">
      <formula>$L152&lt;&gt;""</formula>
    </cfRule>
  </conditionalFormatting>
  <conditionalFormatting sqref="L161:L163">
    <cfRule type="expression" dxfId="273" priority="309">
      <formula>$L152&lt;&gt;""</formula>
    </cfRule>
  </conditionalFormatting>
  <conditionalFormatting sqref="H182">
    <cfRule type="expression" dxfId="272" priority="308" stopIfTrue="1">
      <formula>$E168&lt;&gt;""</formula>
    </cfRule>
  </conditionalFormatting>
  <conditionalFormatting sqref="I182">
    <cfRule type="expression" dxfId="271" priority="307" stopIfTrue="1">
      <formula>$E168&lt;&gt;""</formula>
    </cfRule>
  </conditionalFormatting>
  <conditionalFormatting sqref="E182">
    <cfRule type="expression" dxfId="270" priority="306" stopIfTrue="1">
      <formula>$E168&lt;&gt;""</formula>
    </cfRule>
  </conditionalFormatting>
  <conditionalFormatting sqref="F182:G182">
    <cfRule type="expression" dxfId="269" priority="305" stopIfTrue="1">
      <formula>$E168&lt;&gt;""</formula>
    </cfRule>
  </conditionalFormatting>
  <conditionalFormatting sqref="E177">
    <cfRule type="expression" dxfId="268" priority="304" stopIfTrue="1">
      <formula>$E168&lt;&gt;""</formula>
    </cfRule>
  </conditionalFormatting>
  <conditionalFormatting sqref="H177">
    <cfRule type="expression" dxfId="267" priority="302" stopIfTrue="1">
      <formula>$E168&lt;&gt;""</formula>
    </cfRule>
  </conditionalFormatting>
  <conditionalFormatting sqref="I177">
    <cfRule type="expression" dxfId="266" priority="301" stopIfTrue="1">
      <formula>$E168&lt;&gt;""</formula>
    </cfRule>
  </conditionalFormatting>
  <conditionalFormatting sqref="H180">
    <cfRule type="expression" dxfId="265" priority="300" stopIfTrue="1">
      <formula>$E168&lt;&gt;""</formula>
    </cfRule>
  </conditionalFormatting>
  <conditionalFormatting sqref="E180">
    <cfRule type="expression" dxfId="264" priority="299" stopIfTrue="1">
      <formula>$E168&lt;&gt;""</formula>
    </cfRule>
  </conditionalFormatting>
  <conditionalFormatting sqref="F177:G177">
    <cfRule type="expression" dxfId="263" priority="298" stopIfTrue="1">
      <formula>$E168&lt;&gt;""</formula>
    </cfRule>
  </conditionalFormatting>
  <conditionalFormatting sqref="F178:G178">
    <cfRule type="expression" dxfId="262" priority="297" stopIfTrue="1">
      <formula>$E168&lt;&gt;""</formula>
    </cfRule>
  </conditionalFormatting>
  <conditionalFormatting sqref="F179:G179">
    <cfRule type="expression" dxfId="261" priority="296" stopIfTrue="1">
      <formula>$E168&lt;&gt;""</formula>
    </cfRule>
  </conditionalFormatting>
  <conditionalFormatting sqref="H179">
    <cfRule type="expression" dxfId="260" priority="295" stopIfTrue="1">
      <formula>$E168&lt;&gt;""</formula>
    </cfRule>
  </conditionalFormatting>
  <conditionalFormatting sqref="H178">
    <cfRule type="expression" dxfId="259" priority="294" stopIfTrue="1">
      <formula>$E168&lt;&gt;""</formula>
    </cfRule>
  </conditionalFormatting>
  <conditionalFormatting sqref="I178">
    <cfRule type="expression" dxfId="258" priority="293" stopIfTrue="1">
      <formula>$E168&lt;&gt;""</formula>
    </cfRule>
  </conditionalFormatting>
  <conditionalFormatting sqref="I179">
    <cfRule type="expression" dxfId="257" priority="292" stopIfTrue="1">
      <formula>$E168&lt;&gt;""</formula>
    </cfRule>
  </conditionalFormatting>
  <conditionalFormatting sqref="I180">
    <cfRule type="expression" dxfId="256" priority="291" stopIfTrue="1">
      <formula>$E168&lt;&gt;""</formula>
    </cfRule>
  </conditionalFormatting>
  <conditionalFormatting sqref="E177:E179">
    <cfRule type="expression" dxfId="255" priority="290">
      <formula>$E168&lt;&gt;""</formula>
    </cfRule>
  </conditionalFormatting>
  <conditionalFormatting sqref="O182">
    <cfRule type="expression" dxfId="254" priority="289" stopIfTrue="1">
      <formula>$L168&lt;&gt;""</formula>
    </cfRule>
  </conditionalFormatting>
  <conditionalFormatting sqref="P182">
    <cfRule type="expression" dxfId="253" priority="288" stopIfTrue="1">
      <formula>$L168&lt;&gt;""</formula>
    </cfRule>
  </conditionalFormatting>
  <conditionalFormatting sqref="L182">
    <cfRule type="expression" dxfId="252" priority="287" stopIfTrue="1">
      <formula>$L168&lt;&gt;""</formula>
    </cfRule>
  </conditionalFormatting>
  <conditionalFormatting sqref="M182:N182">
    <cfRule type="expression" dxfId="251" priority="286" stopIfTrue="1">
      <formula>$L168&lt;&gt;""</formula>
    </cfRule>
  </conditionalFormatting>
  <conditionalFormatting sqref="L177">
    <cfRule type="expression" dxfId="250" priority="285" stopIfTrue="1">
      <formula>$L168&lt;&gt;""</formula>
    </cfRule>
  </conditionalFormatting>
  <conditionalFormatting sqref="O177">
    <cfRule type="expression" dxfId="249" priority="284" stopIfTrue="1">
      <formula>$L168&lt;&gt;""</formula>
    </cfRule>
  </conditionalFormatting>
  <conditionalFormatting sqref="O180">
    <cfRule type="expression" dxfId="248" priority="282" stopIfTrue="1">
      <formula>$L168&lt;&gt;""</formula>
    </cfRule>
  </conditionalFormatting>
  <conditionalFormatting sqref="L180">
    <cfRule type="expression" dxfId="247" priority="281" stopIfTrue="1">
      <formula>$L168&lt;&gt;""</formula>
    </cfRule>
  </conditionalFormatting>
  <conditionalFormatting sqref="M177:N177">
    <cfRule type="expression" dxfId="246" priority="280" stopIfTrue="1">
      <formula>$L168&lt;&gt;""</formula>
    </cfRule>
  </conditionalFormatting>
  <conditionalFormatting sqref="M178:N178">
    <cfRule type="expression" dxfId="245" priority="279" stopIfTrue="1">
      <formula>$L168&lt;&gt;""</formula>
    </cfRule>
  </conditionalFormatting>
  <conditionalFormatting sqref="M179:N179">
    <cfRule type="expression" dxfId="244" priority="278" stopIfTrue="1">
      <formula>$L168&lt;&gt;""</formula>
    </cfRule>
  </conditionalFormatting>
  <conditionalFormatting sqref="O179">
    <cfRule type="expression" dxfId="243" priority="277" stopIfTrue="1">
      <formula>$L168&lt;&gt;""</formula>
    </cfRule>
  </conditionalFormatting>
  <conditionalFormatting sqref="O178">
    <cfRule type="expression" dxfId="242" priority="276" stopIfTrue="1">
      <formula>$L168&lt;&gt;""</formula>
    </cfRule>
  </conditionalFormatting>
  <conditionalFormatting sqref="L177:L179">
    <cfRule type="expression" dxfId="241" priority="272">
      <formula>$L168&lt;&gt;""</formula>
    </cfRule>
  </conditionalFormatting>
  <conditionalFormatting sqref="H198">
    <cfRule type="expression" dxfId="240" priority="271" stopIfTrue="1">
      <formula>$E184&lt;&gt;""</formula>
    </cfRule>
  </conditionalFormatting>
  <conditionalFormatting sqref="I198">
    <cfRule type="expression" dxfId="239" priority="270" stopIfTrue="1">
      <formula>$E184&lt;&gt;""</formula>
    </cfRule>
  </conditionalFormatting>
  <conditionalFormatting sqref="E198">
    <cfRule type="expression" dxfId="238" priority="269" stopIfTrue="1">
      <formula>$E184&lt;&gt;""</formula>
    </cfRule>
  </conditionalFormatting>
  <conditionalFormatting sqref="F198:G198">
    <cfRule type="expression" dxfId="237" priority="268" stopIfTrue="1">
      <formula>$E184&lt;&gt;""</formula>
    </cfRule>
  </conditionalFormatting>
  <conditionalFormatting sqref="E193">
    <cfRule type="expression" dxfId="236" priority="267" stopIfTrue="1">
      <formula>$E184&lt;&gt;""</formula>
    </cfRule>
  </conditionalFormatting>
  <conditionalFormatting sqref="H193">
    <cfRule type="expression" dxfId="235" priority="265" stopIfTrue="1">
      <formula>$E184&lt;&gt;""</formula>
    </cfRule>
  </conditionalFormatting>
  <conditionalFormatting sqref="I193">
    <cfRule type="expression" dxfId="234" priority="264" stopIfTrue="1">
      <formula>$E184&lt;&gt;""</formula>
    </cfRule>
  </conditionalFormatting>
  <conditionalFormatting sqref="H196">
    <cfRule type="expression" dxfId="233" priority="263" stopIfTrue="1">
      <formula>$E184&lt;&gt;""</formula>
    </cfRule>
  </conditionalFormatting>
  <conditionalFormatting sqref="E196">
    <cfRule type="expression" dxfId="232" priority="262" stopIfTrue="1">
      <formula>$E184&lt;&gt;""</formula>
    </cfRule>
  </conditionalFormatting>
  <conditionalFormatting sqref="F193:G193">
    <cfRule type="expression" dxfId="231" priority="261" stopIfTrue="1">
      <formula>$E184&lt;&gt;""</formula>
    </cfRule>
  </conditionalFormatting>
  <conditionalFormatting sqref="F194:G194">
    <cfRule type="expression" dxfId="230" priority="260" stopIfTrue="1">
      <formula>$E184&lt;&gt;""</formula>
    </cfRule>
  </conditionalFormatting>
  <conditionalFormatting sqref="F195:G195">
    <cfRule type="expression" dxfId="229" priority="259" stopIfTrue="1">
      <formula>$E184&lt;&gt;""</formula>
    </cfRule>
  </conditionalFormatting>
  <conditionalFormatting sqref="H195">
    <cfRule type="expression" dxfId="228" priority="258" stopIfTrue="1">
      <formula>$E184&lt;&gt;""</formula>
    </cfRule>
  </conditionalFormatting>
  <conditionalFormatting sqref="H194">
    <cfRule type="expression" dxfId="227" priority="257" stopIfTrue="1">
      <formula>$E184&lt;&gt;""</formula>
    </cfRule>
  </conditionalFormatting>
  <conditionalFormatting sqref="I194">
    <cfRule type="expression" dxfId="226" priority="256" stopIfTrue="1">
      <formula>$E184&lt;&gt;""</formula>
    </cfRule>
  </conditionalFormatting>
  <conditionalFormatting sqref="I195">
    <cfRule type="expression" dxfId="225" priority="255" stopIfTrue="1">
      <formula>$E184&lt;&gt;""</formula>
    </cfRule>
  </conditionalFormatting>
  <conditionalFormatting sqref="I196">
    <cfRule type="expression" dxfId="224" priority="254" stopIfTrue="1">
      <formula>$E184&lt;&gt;""</formula>
    </cfRule>
  </conditionalFormatting>
  <conditionalFormatting sqref="E193:E195">
    <cfRule type="expression" dxfId="223" priority="253">
      <formula>$E184&lt;&gt;""</formula>
    </cfRule>
  </conditionalFormatting>
  <conditionalFormatting sqref="O198">
    <cfRule type="expression" dxfId="222" priority="252" stopIfTrue="1">
      <formula>$L184&lt;&gt;""</formula>
    </cfRule>
  </conditionalFormatting>
  <conditionalFormatting sqref="P198">
    <cfRule type="expression" dxfId="221" priority="251" stopIfTrue="1">
      <formula>$L184&lt;&gt;""</formula>
    </cfRule>
  </conditionalFormatting>
  <conditionalFormatting sqref="L198">
    <cfRule type="expression" dxfId="220" priority="250" stopIfTrue="1">
      <formula>$L184&lt;&gt;""</formula>
    </cfRule>
  </conditionalFormatting>
  <conditionalFormatting sqref="M198:N198">
    <cfRule type="expression" dxfId="219" priority="249" stopIfTrue="1">
      <formula>$L184&lt;&gt;""</formula>
    </cfRule>
  </conditionalFormatting>
  <conditionalFormatting sqref="L193">
    <cfRule type="expression" dxfId="218" priority="248" stopIfTrue="1">
      <formula>$L184&lt;&gt;""</formula>
    </cfRule>
  </conditionalFormatting>
  <conditionalFormatting sqref="O193">
    <cfRule type="expression" dxfId="217" priority="247" stopIfTrue="1">
      <formula>$L184&lt;&gt;""</formula>
    </cfRule>
  </conditionalFormatting>
  <conditionalFormatting sqref="O196">
    <cfRule type="expression" dxfId="216" priority="245" stopIfTrue="1">
      <formula>$L184&lt;&gt;""</formula>
    </cfRule>
  </conditionalFormatting>
  <conditionalFormatting sqref="L196">
    <cfRule type="expression" dxfId="215" priority="244" stopIfTrue="1">
      <formula>$L184&lt;&gt;""</formula>
    </cfRule>
  </conditionalFormatting>
  <conditionalFormatting sqref="M193:N193">
    <cfRule type="expression" dxfId="214" priority="243" stopIfTrue="1">
      <formula>$L184&lt;&gt;""</formula>
    </cfRule>
  </conditionalFormatting>
  <conditionalFormatting sqref="M194:N194">
    <cfRule type="expression" dxfId="213" priority="242" stopIfTrue="1">
      <formula>$L184&lt;&gt;""</formula>
    </cfRule>
  </conditionalFormatting>
  <conditionalFormatting sqref="M195:N195">
    <cfRule type="expression" dxfId="212" priority="241" stopIfTrue="1">
      <formula>$L184&lt;&gt;""</formula>
    </cfRule>
  </conditionalFormatting>
  <conditionalFormatting sqref="O195">
    <cfRule type="expression" dxfId="211" priority="240" stopIfTrue="1">
      <formula>$L184&lt;&gt;""</formula>
    </cfRule>
  </conditionalFormatting>
  <conditionalFormatting sqref="O194">
    <cfRule type="expression" dxfId="210" priority="239" stopIfTrue="1">
      <formula>$L184&lt;&gt;""</formula>
    </cfRule>
  </conditionalFormatting>
  <conditionalFormatting sqref="L193:L195">
    <cfRule type="expression" dxfId="209" priority="235">
      <formula>$L184&lt;&gt;""</formula>
    </cfRule>
  </conditionalFormatting>
  <conditionalFormatting sqref="P97">
    <cfRule type="expression" dxfId="208" priority="233" stopIfTrue="1">
      <formula>$L88&lt;&gt;""</formula>
    </cfRule>
  </conditionalFormatting>
  <conditionalFormatting sqref="P98">
    <cfRule type="expression" dxfId="207" priority="232" stopIfTrue="1">
      <formula>$L88&lt;&gt;""</formula>
    </cfRule>
  </conditionalFormatting>
  <conditionalFormatting sqref="P100">
    <cfRule type="expression" dxfId="206" priority="231" stopIfTrue="1">
      <formula>$L88&lt;&gt;""</formula>
    </cfRule>
  </conditionalFormatting>
  <conditionalFormatting sqref="P99">
    <cfRule type="expression" dxfId="205" priority="230" stopIfTrue="1">
      <formula>$L88&lt;&gt;""</formula>
    </cfRule>
  </conditionalFormatting>
  <conditionalFormatting sqref="P113">
    <cfRule type="expression" dxfId="204" priority="229" stopIfTrue="1">
      <formula>$L104&lt;&gt;""</formula>
    </cfRule>
  </conditionalFormatting>
  <conditionalFormatting sqref="P114">
    <cfRule type="expression" dxfId="203" priority="228" stopIfTrue="1">
      <formula>$L104&lt;&gt;""</formula>
    </cfRule>
  </conditionalFormatting>
  <conditionalFormatting sqref="P116">
    <cfRule type="expression" dxfId="202" priority="227" stopIfTrue="1">
      <formula>$L104&lt;&gt;""</formula>
    </cfRule>
  </conditionalFormatting>
  <conditionalFormatting sqref="P115">
    <cfRule type="expression" dxfId="201" priority="226" stopIfTrue="1">
      <formula>$L104&lt;&gt;""</formula>
    </cfRule>
  </conditionalFormatting>
  <conditionalFormatting sqref="P129">
    <cfRule type="expression" dxfId="200" priority="225" stopIfTrue="1">
      <formula>$L120&lt;&gt;""</formula>
    </cfRule>
  </conditionalFormatting>
  <conditionalFormatting sqref="P130">
    <cfRule type="expression" dxfId="199" priority="224" stopIfTrue="1">
      <formula>$L120&lt;&gt;""</formula>
    </cfRule>
  </conditionalFormatting>
  <conditionalFormatting sqref="P132">
    <cfRule type="expression" dxfId="198" priority="223" stopIfTrue="1">
      <formula>$L120&lt;&gt;""</formula>
    </cfRule>
  </conditionalFormatting>
  <conditionalFormatting sqref="P131">
    <cfRule type="expression" dxfId="197" priority="222" stopIfTrue="1">
      <formula>$L120&lt;&gt;""</formula>
    </cfRule>
  </conditionalFormatting>
  <conditionalFormatting sqref="P195">
    <cfRule type="expression" dxfId="196" priority="206" stopIfTrue="1">
      <formula>$L184&lt;&gt;""</formula>
    </cfRule>
  </conditionalFormatting>
  <conditionalFormatting sqref="P145">
    <cfRule type="expression" dxfId="195" priority="221" stopIfTrue="1">
      <formula>$L136&lt;&gt;""</formula>
    </cfRule>
  </conditionalFormatting>
  <conditionalFormatting sqref="P146">
    <cfRule type="expression" dxfId="194" priority="220" stopIfTrue="1">
      <formula>$L136&lt;&gt;""</formula>
    </cfRule>
  </conditionalFormatting>
  <conditionalFormatting sqref="P148">
    <cfRule type="expression" dxfId="193" priority="219" stopIfTrue="1">
      <formula>$L136&lt;&gt;""</formula>
    </cfRule>
  </conditionalFormatting>
  <conditionalFormatting sqref="P147">
    <cfRule type="expression" dxfId="192" priority="218" stopIfTrue="1">
      <formula>$L136&lt;&gt;""</formula>
    </cfRule>
  </conditionalFormatting>
  <conditionalFormatting sqref="P161">
    <cfRule type="expression" dxfId="191" priority="217" stopIfTrue="1">
      <formula>$L152&lt;&gt;""</formula>
    </cfRule>
  </conditionalFormatting>
  <conditionalFormatting sqref="P162">
    <cfRule type="expression" dxfId="190" priority="216" stopIfTrue="1">
      <formula>$L152&lt;&gt;""</formula>
    </cfRule>
  </conditionalFormatting>
  <conditionalFormatting sqref="P164">
    <cfRule type="expression" dxfId="189" priority="215" stopIfTrue="1">
      <formula>$L152&lt;&gt;""</formula>
    </cfRule>
  </conditionalFormatting>
  <conditionalFormatting sqref="P163">
    <cfRule type="expression" dxfId="188" priority="214" stopIfTrue="1">
      <formula>$L152&lt;&gt;""</formula>
    </cfRule>
  </conditionalFormatting>
  <conditionalFormatting sqref="P177">
    <cfRule type="expression" dxfId="187" priority="213" stopIfTrue="1">
      <formula>$L168&lt;&gt;""</formula>
    </cfRule>
  </conditionalFormatting>
  <conditionalFormatting sqref="P178">
    <cfRule type="expression" dxfId="186" priority="212" stopIfTrue="1">
      <formula>$L168&lt;&gt;""</formula>
    </cfRule>
  </conditionalFormatting>
  <conditionalFormatting sqref="P180">
    <cfRule type="expression" dxfId="185" priority="211" stopIfTrue="1">
      <formula>$L168&lt;&gt;""</formula>
    </cfRule>
  </conditionalFormatting>
  <conditionalFormatting sqref="P179">
    <cfRule type="expression" dxfId="184" priority="210" stopIfTrue="1">
      <formula>$L168&lt;&gt;""</formula>
    </cfRule>
  </conditionalFormatting>
  <conditionalFormatting sqref="P211">
    <cfRule type="expression" dxfId="183" priority="169" stopIfTrue="1">
      <formula>$L200&lt;&gt;""</formula>
    </cfRule>
  </conditionalFormatting>
  <conditionalFormatting sqref="P193">
    <cfRule type="expression" dxfId="182" priority="209" stopIfTrue="1">
      <formula>$L184&lt;&gt;""</formula>
    </cfRule>
  </conditionalFormatting>
  <conditionalFormatting sqref="P194">
    <cfRule type="expression" dxfId="181" priority="208" stopIfTrue="1">
      <formula>$L184&lt;&gt;""</formula>
    </cfRule>
  </conditionalFormatting>
  <conditionalFormatting sqref="P196">
    <cfRule type="expression" dxfId="180" priority="207" stopIfTrue="1">
      <formula>$L184&lt;&gt;""</formula>
    </cfRule>
  </conditionalFormatting>
  <conditionalFormatting sqref="P227">
    <cfRule type="expression" dxfId="179" priority="132" stopIfTrue="1">
      <formula>$L216&lt;&gt;""</formula>
    </cfRule>
  </conditionalFormatting>
  <conditionalFormatting sqref="H214">
    <cfRule type="expression" dxfId="178" priority="205" stopIfTrue="1">
      <formula>$E200&lt;&gt;""</formula>
    </cfRule>
  </conditionalFormatting>
  <conditionalFormatting sqref="I214">
    <cfRule type="expression" dxfId="177" priority="204" stopIfTrue="1">
      <formula>$E200&lt;&gt;""</formula>
    </cfRule>
  </conditionalFormatting>
  <conditionalFormatting sqref="E214">
    <cfRule type="expression" dxfId="176" priority="203" stopIfTrue="1">
      <formula>$E200&lt;&gt;""</formula>
    </cfRule>
  </conditionalFormatting>
  <conditionalFormatting sqref="F214:G214">
    <cfRule type="expression" dxfId="175" priority="202" stopIfTrue="1">
      <formula>$E200&lt;&gt;""</formula>
    </cfRule>
  </conditionalFormatting>
  <conditionalFormatting sqref="E209">
    <cfRule type="expression" dxfId="174" priority="201" stopIfTrue="1">
      <formula>$E200&lt;&gt;""</formula>
    </cfRule>
  </conditionalFormatting>
  <conditionalFormatting sqref="H209">
    <cfRule type="expression" dxfId="173" priority="199" stopIfTrue="1">
      <formula>$E200&lt;&gt;""</formula>
    </cfRule>
  </conditionalFormatting>
  <conditionalFormatting sqref="I209">
    <cfRule type="expression" dxfId="172" priority="198" stopIfTrue="1">
      <formula>$E200&lt;&gt;""</formula>
    </cfRule>
  </conditionalFormatting>
  <conditionalFormatting sqref="H212">
    <cfRule type="expression" dxfId="171" priority="197" stopIfTrue="1">
      <formula>$E200&lt;&gt;""</formula>
    </cfRule>
  </conditionalFormatting>
  <conditionalFormatting sqref="E212">
    <cfRule type="expression" dxfId="170" priority="196" stopIfTrue="1">
      <formula>$E200&lt;&gt;""</formula>
    </cfRule>
  </conditionalFormatting>
  <conditionalFormatting sqref="F209:G209">
    <cfRule type="expression" dxfId="169" priority="195" stopIfTrue="1">
      <formula>$E200&lt;&gt;""</formula>
    </cfRule>
  </conditionalFormatting>
  <conditionalFormatting sqref="F210:G210">
    <cfRule type="expression" dxfId="168" priority="194" stopIfTrue="1">
      <formula>$E200&lt;&gt;""</formula>
    </cfRule>
  </conditionalFormatting>
  <conditionalFormatting sqref="F211:G211">
    <cfRule type="expression" dxfId="167" priority="193" stopIfTrue="1">
      <formula>$E200&lt;&gt;""</formula>
    </cfRule>
  </conditionalFormatting>
  <conditionalFormatting sqref="H211">
    <cfRule type="expression" dxfId="166" priority="192" stopIfTrue="1">
      <formula>$E200&lt;&gt;""</formula>
    </cfRule>
  </conditionalFormatting>
  <conditionalFormatting sqref="H210">
    <cfRule type="expression" dxfId="165" priority="191" stopIfTrue="1">
      <formula>$E200&lt;&gt;""</formula>
    </cfRule>
  </conditionalFormatting>
  <conditionalFormatting sqref="I210">
    <cfRule type="expression" dxfId="164" priority="190" stopIfTrue="1">
      <formula>$E200&lt;&gt;""</formula>
    </cfRule>
  </conditionalFormatting>
  <conditionalFormatting sqref="I211">
    <cfRule type="expression" dxfId="163" priority="189" stopIfTrue="1">
      <formula>$E200&lt;&gt;""</formula>
    </cfRule>
  </conditionalFormatting>
  <conditionalFormatting sqref="I212">
    <cfRule type="expression" dxfId="162" priority="188" stopIfTrue="1">
      <formula>$E200&lt;&gt;""</formula>
    </cfRule>
  </conditionalFormatting>
  <conditionalFormatting sqref="E209:E211">
    <cfRule type="expression" dxfId="161" priority="187">
      <formula>$E200&lt;&gt;""</formula>
    </cfRule>
  </conditionalFormatting>
  <conditionalFormatting sqref="O214">
    <cfRule type="expression" dxfId="160" priority="186" stopIfTrue="1">
      <formula>$L200&lt;&gt;""</formula>
    </cfRule>
  </conditionalFormatting>
  <conditionalFormatting sqref="P214">
    <cfRule type="expression" dxfId="159" priority="185" stopIfTrue="1">
      <formula>$L200&lt;&gt;""</formula>
    </cfRule>
  </conditionalFormatting>
  <conditionalFormatting sqref="L214">
    <cfRule type="expression" dxfId="158" priority="184" stopIfTrue="1">
      <formula>$L200&lt;&gt;""</formula>
    </cfRule>
  </conditionalFormatting>
  <conditionalFormatting sqref="M214:N214">
    <cfRule type="expression" dxfId="157" priority="183" stopIfTrue="1">
      <formula>$L200&lt;&gt;""</formula>
    </cfRule>
  </conditionalFormatting>
  <conditionalFormatting sqref="L209">
    <cfRule type="expression" dxfId="156" priority="182" stopIfTrue="1">
      <formula>$L200&lt;&gt;""</formula>
    </cfRule>
  </conditionalFormatting>
  <conditionalFormatting sqref="O209">
    <cfRule type="expression" dxfId="155" priority="181" stopIfTrue="1">
      <formula>$L200&lt;&gt;""</formula>
    </cfRule>
  </conditionalFormatting>
  <conditionalFormatting sqref="O212">
    <cfRule type="expression" dxfId="154" priority="180" stopIfTrue="1">
      <formula>$L200&lt;&gt;""</formula>
    </cfRule>
  </conditionalFormatting>
  <conditionalFormatting sqref="L212">
    <cfRule type="expression" dxfId="153" priority="179" stopIfTrue="1">
      <formula>$L200&lt;&gt;""</formula>
    </cfRule>
  </conditionalFormatting>
  <conditionalFormatting sqref="M209:N209">
    <cfRule type="expression" dxfId="152" priority="178" stopIfTrue="1">
      <formula>$L200&lt;&gt;""</formula>
    </cfRule>
  </conditionalFormatting>
  <conditionalFormatting sqref="M210:N210">
    <cfRule type="expression" dxfId="151" priority="177" stopIfTrue="1">
      <formula>$L200&lt;&gt;""</formula>
    </cfRule>
  </conditionalFormatting>
  <conditionalFormatting sqref="M211:N211">
    <cfRule type="expression" dxfId="150" priority="176" stopIfTrue="1">
      <formula>$L200&lt;&gt;""</formula>
    </cfRule>
  </conditionalFormatting>
  <conditionalFormatting sqref="O211">
    <cfRule type="expression" dxfId="149" priority="175" stopIfTrue="1">
      <formula>$L200&lt;&gt;""</formula>
    </cfRule>
  </conditionalFormatting>
  <conditionalFormatting sqref="O210">
    <cfRule type="expression" dxfId="148" priority="174" stopIfTrue="1">
      <formula>$L200&lt;&gt;""</formula>
    </cfRule>
  </conditionalFormatting>
  <conditionalFormatting sqref="L209:L211">
    <cfRule type="expression" dxfId="147" priority="173">
      <formula>$L200&lt;&gt;""</formula>
    </cfRule>
  </conditionalFormatting>
  <conditionalFormatting sqref="P243">
    <cfRule type="expression" dxfId="146" priority="95" stopIfTrue="1">
      <formula>$L232&lt;&gt;""</formula>
    </cfRule>
  </conditionalFormatting>
  <conditionalFormatting sqref="P209">
    <cfRule type="expression" dxfId="145" priority="172" stopIfTrue="1">
      <formula>$L200&lt;&gt;""</formula>
    </cfRule>
  </conditionalFormatting>
  <conditionalFormatting sqref="P210">
    <cfRule type="expression" dxfId="144" priority="171" stopIfTrue="1">
      <formula>$L200&lt;&gt;""</formula>
    </cfRule>
  </conditionalFormatting>
  <conditionalFormatting sqref="P212">
    <cfRule type="expression" dxfId="143" priority="170" stopIfTrue="1">
      <formula>$L200&lt;&gt;""</formula>
    </cfRule>
  </conditionalFormatting>
  <conditionalFormatting sqref="H230">
    <cfRule type="expression" dxfId="142" priority="168" stopIfTrue="1">
      <formula>$E216&lt;&gt;""</formula>
    </cfRule>
  </conditionalFormatting>
  <conditionalFormatting sqref="I230">
    <cfRule type="expression" dxfId="141" priority="167" stopIfTrue="1">
      <formula>$E216&lt;&gt;""</formula>
    </cfRule>
  </conditionalFormatting>
  <conditionalFormatting sqref="E230">
    <cfRule type="expression" dxfId="140" priority="166" stopIfTrue="1">
      <formula>$E216&lt;&gt;""</formula>
    </cfRule>
  </conditionalFormatting>
  <conditionalFormatting sqref="F230:G230">
    <cfRule type="expression" dxfId="139" priority="165" stopIfTrue="1">
      <formula>$E216&lt;&gt;""</formula>
    </cfRule>
  </conditionalFormatting>
  <conditionalFormatting sqref="E225">
    <cfRule type="expression" dxfId="138" priority="164" stopIfTrue="1">
      <formula>$E216&lt;&gt;""</formula>
    </cfRule>
  </conditionalFormatting>
  <conditionalFormatting sqref="H225">
    <cfRule type="expression" dxfId="137" priority="162" stopIfTrue="1">
      <formula>$E216&lt;&gt;""</formula>
    </cfRule>
  </conditionalFormatting>
  <conditionalFormatting sqref="I225">
    <cfRule type="expression" dxfId="136" priority="161" stopIfTrue="1">
      <formula>$E216&lt;&gt;""</formula>
    </cfRule>
  </conditionalFormatting>
  <conditionalFormatting sqref="H228">
    <cfRule type="expression" dxfId="135" priority="160" stopIfTrue="1">
      <formula>$E216&lt;&gt;""</formula>
    </cfRule>
  </conditionalFormatting>
  <conditionalFormatting sqref="E228">
    <cfRule type="expression" dxfId="134" priority="159" stopIfTrue="1">
      <formula>$E216&lt;&gt;""</formula>
    </cfRule>
  </conditionalFormatting>
  <conditionalFormatting sqref="F225:G225">
    <cfRule type="expression" dxfId="133" priority="158" stopIfTrue="1">
      <formula>$E216&lt;&gt;""</formula>
    </cfRule>
  </conditionalFormatting>
  <conditionalFormatting sqref="F226:G226">
    <cfRule type="expression" dxfId="132" priority="157" stopIfTrue="1">
      <formula>$E216&lt;&gt;""</formula>
    </cfRule>
  </conditionalFormatting>
  <conditionalFormatting sqref="F227:G227">
    <cfRule type="expression" dxfId="131" priority="156" stopIfTrue="1">
      <formula>$E216&lt;&gt;""</formula>
    </cfRule>
  </conditionalFormatting>
  <conditionalFormatting sqref="H227">
    <cfRule type="expression" dxfId="130" priority="155" stopIfTrue="1">
      <formula>$E216&lt;&gt;""</formula>
    </cfRule>
  </conditionalFormatting>
  <conditionalFormatting sqref="H226">
    <cfRule type="expression" dxfId="129" priority="154" stopIfTrue="1">
      <formula>$E216&lt;&gt;""</formula>
    </cfRule>
  </conditionalFormatting>
  <conditionalFormatting sqref="I226">
    <cfRule type="expression" dxfId="128" priority="153" stopIfTrue="1">
      <formula>$E216&lt;&gt;""</formula>
    </cfRule>
  </conditionalFormatting>
  <conditionalFormatting sqref="I227">
    <cfRule type="expression" dxfId="127" priority="152" stopIfTrue="1">
      <formula>$E216&lt;&gt;""</formula>
    </cfRule>
  </conditionalFormatting>
  <conditionalFormatting sqref="I228">
    <cfRule type="expression" dxfId="126" priority="151" stopIfTrue="1">
      <formula>$E216&lt;&gt;""</formula>
    </cfRule>
  </conditionalFormatting>
  <conditionalFormatting sqref="E225:E227">
    <cfRule type="expression" dxfId="125" priority="150">
      <formula>$E216&lt;&gt;""</formula>
    </cfRule>
  </conditionalFormatting>
  <conditionalFormatting sqref="O230">
    <cfRule type="expression" dxfId="124" priority="149" stopIfTrue="1">
      <formula>$L216&lt;&gt;""</formula>
    </cfRule>
  </conditionalFormatting>
  <conditionalFormatting sqref="P230">
    <cfRule type="expression" dxfId="123" priority="148" stopIfTrue="1">
      <formula>$L216&lt;&gt;""</formula>
    </cfRule>
  </conditionalFormatting>
  <conditionalFormatting sqref="L230">
    <cfRule type="expression" dxfId="122" priority="147" stopIfTrue="1">
      <formula>$L216&lt;&gt;""</formula>
    </cfRule>
  </conditionalFormatting>
  <conditionalFormatting sqref="M230:N230">
    <cfRule type="expression" dxfId="121" priority="146" stopIfTrue="1">
      <formula>$L216&lt;&gt;""</formula>
    </cfRule>
  </conditionalFormatting>
  <conditionalFormatting sqref="L225">
    <cfRule type="expression" dxfId="120" priority="145" stopIfTrue="1">
      <formula>$L216&lt;&gt;""</formula>
    </cfRule>
  </conditionalFormatting>
  <conditionalFormatting sqref="O225">
    <cfRule type="expression" dxfId="119" priority="144" stopIfTrue="1">
      <formula>$L216&lt;&gt;""</formula>
    </cfRule>
  </conditionalFormatting>
  <conditionalFormatting sqref="O228">
    <cfRule type="expression" dxfId="118" priority="143" stopIfTrue="1">
      <formula>$L216&lt;&gt;""</formula>
    </cfRule>
  </conditionalFormatting>
  <conditionalFormatting sqref="L228">
    <cfRule type="expression" dxfId="117" priority="142" stopIfTrue="1">
      <formula>$L216&lt;&gt;""</formula>
    </cfRule>
  </conditionalFormatting>
  <conditionalFormatting sqref="M225:N225">
    <cfRule type="expression" dxfId="116" priority="141" stopIfTrue="1">
      <formula>$L216&lt;&gt;""</formula>
    </cfRule>
  </conditionalFormatting>
  <conditionalFormatting sqref="M226:N226">
    <cfRule type="expression" dxfId="115" priority="140" stopIfTrue="1">
      <formula>$L216&lt;&gt;""</formula>
    </cfRule>
  </conditionalFormatting>
  <conditionalFormatting sqref="M227:N227">
    <cfRule type="expression" dxfId="114" priority="139" stopIfTrue="1">
      <formula>$L216&lt;&gt;""</formula>
    </cfRule>
  </conditionalFormatting>
  <conditionalFormatting sqref="O227">
    <cfRule type="expression" dxfId="113" priority="138" stopIfTrue="1">
      <formula>$L216&lt;&gt;""</formula>
    </cfRule>
  </conditionalFormatting>
  <conditionalFormatting sqref="O226">
    <cfRule type="expression" dxfId="112" priority="137" stopIfTrue="1">
      <formula>$L216&lt;&gt;""</formula>
    </cfRule>
  </conditionalFormatting>
  <conditionalFormatting sqref="L225:L227">
    <cfRule type="expression" dxfId="111" priority="136">
      <formula>$L216&lt;&gt;""</formula>
    </cfRule>
  </conditionalFormatting>
  <conditionalFormatting sqref="P225">
    <cfRule type="expression" dxfId="110" priority="135" stopIfTrue="1">
      <formula>$L216&lt;&gt;""</formula>
    </cfRule>
  </conditionalFormatting>
  <conditionalFormatting sqref="P226">
    <cfRule type="expression" dxfId="109" priority="134" stopIfTrue="1">
      <formula>$L216&lt;&gt;""</formula>
    </cfRule>
  </conditionalFormatting>
  <conditionalFormatting sqref="P228">
    <cfRule type="expression" dxfId="108" priority="133" stopIfTrue="1">
      <formula>$L216&lt;&gt;""</formula>
    </cfRule>
  </conditionalFormatting>
  <conditionalFormatting sqref="H246">
    <cfRule type="expression" dxfId="107" priority="131" stopIfTrue="1">
      <formula>$E232&lt;&gt;""</formula>
    </cfRule>
  </conditionalFormatting>
  <conditionalFormatting sqref="I246">
    <cfRule type="expression" dxfId="106" priority="130" stopIfTrue="1">
      <formula>$E232&lt;&gt;""</formula>
    </cfRule>
  </conditionalFormatting>
  <conditionalFormatting sqref="E246">
    <cfRule type="expression" dxfId="105" priority="129" stopIfTrue="1">
      <formula>$E232&lt;&gt;""</formula>
    </cfRule>
  </conditionalFormatting>
  <conditionalFormatting sqref="F246:G246">
    <cfRule type="expression" dxfId="104" priority="128" stopIfTrue="1">
      <formula>$E232&lt;&gt;""</formula>
    </cfRule>
  </conditionalFormatting>
  <conditionalFormatting sqref="E241">
    <cfRule type="expression" dxfId="103" priority="127" stopIfTrue="1">
      <formula>$E232&lt;&gt;""</formula>
    </cfRule>
  </conditionalFormatting>
  <conditionalFormatting sqref="H241">
    <cfRule type="expression" dxfId="102" priority="125" stopIfTrue="1">
      <formula>$E232&lt;&gt;""</formula>
    </cfRule>
  </conditionalFormatting>
  <conditionalFormatting sqref="I241">
    <cfRule type="expression" dxfId="101" priority="124" stopIfTrue="1">
      <formula>$E232&lt;&gt;""</formula>
    </cfRule>
  </conditionalFormatting>
  <conditionalFormatting sqref="H244">
    <cfRule type="expression" dxfId="100" priority="123" stopIfTrue="1">
      <formula>$E232&lt;&gt;""</formula>
    </cfRule>
  </conditionalFormatting>
  <conditionalFormatting sqref="E244">
    <cfRule type="expression" dxfId="99" priority="122" stopIfTrue="1">
      <formula>$E232&lt;&gt;""</formula>
    </cfRule>
  </conditionalFormatting>
  <conditionalFormatting sqref="F241:G241">
    <cfRule type="expression" dxfId="98" priority="121" stopIfTrue="1">
      <formula>$E232&lt;&gt;""</formula>
    </cfRule>
  </conditionalFormatting>
  <conditionalFormatting sqref="F242:G242">
    <cfRule type="expression" dxfId="97" priority="120" stopIfTrue="1">
      <formula>$E232&lt;&gt;""</formula>
    </cfRule>
  </conditionalFormatting>
  <conditionalFormatting sqref="F243:G243">
    <cfRule type="expression" dxfId="96" priority="119" stopIfTrue="1">
      <formula>$E232&lt;&gt;""</formula>
    </cfRule>
  </conditionalFormatting>
  <conditionalFormatting sqref="H243">
    <cfRule type="expression" dxfId="95" priority="118" stopIfTrue="1">
      <formula>$E232&lt;&gt;""</formula>
    </cfRule>
  </conditionalFormatting>
  <conditionalFormatting sqref="H242">
    <cfRule type="expression" dxfId="94" priority="117" stopIfTrue="1">
      <formula>$E232&lt;&gt;""</formula>
    </cfRule>
  </conditionalFormatting>
  <conditionalFormatting sqref="I242">
    <cfRule type="expression" dxfId="93" priority="116" stopIfTrue="1">
      <formula>$E232&lt;&gt;""</formula>
    </cfRule>
  </conditionalFormatting>
  <conditionalFormatting sqref="I243">
    <cfRule type="expression" dxfId="92" priority="115" stopIfTrue="1">
      <formula>$E232&lt;&gt;""</formula>
    </cfRule>
  </conditionalFormatting>
  <conditionalFormatting sqref="I244">
    <cfRule type="expression" dxfId="91" priority="114" stopIfTrue="1">
      <formula>$E232&lt;&gt;""</formula>
    </cfRule>
  </conditionalFormatting>
  <conditionalFormatting sqref="E241:E243">
    <cfRule type="expression" dxfId="90" priority="113">
      <formula>$E232&lt;&gt;""</formula>
    </cfRule>
  </conditionalFormatting>
  <conditionalFormatting sqref="O246">
    <cfRule type="expression" dxfId="89" priority="112" stopIfTrue="1">
      <formula>$L232&lt;&gt;""</formula>
    </cfRule>
  </conditionalFormatting>
  <conditionalFormatting sqref="P246">
    <cfRule type="expression" dxfId="88" priority="111" stopIfTrue="1">
      <formula>$L232&lt;&gt;""</formula>
    </cfRule>
  </conditionalFormatting>
  <conditionalFormatting sqref="L246">
    <cfRule type="expression" dxfId="87" priority="110" stopIfTrue="1">
      <formula>$L232&lt;&gt;""</formula>
    </cfRule>
  </conditionalFormatting>
  <conditionalFormatting sqref="M246:N246">
    <cfRule type="expression" dxfId="86" priority="109" stopIfTrue="1">
      <formula>$L232&lt;&gt;""</formula>
    </cfRule>
  </conditionalFormatting>
  <conditionalFormatting sqref="L241">
    <cfRule type="expression" dxfId="85" priority="108" stopIfTrue="1">
      <formula>$L232&lt;&gt;""</formula>
    </cfRule>
  </conditionalFormatting>
  <conditionalFormatting sqref="O241">
    <cfRule type="expression" dxfId="84" priority="107" stopIfTrue="1">
      <formula>$L232&lt;&gt;""</formula>
    </cfRule>
  </conditionalFormatting>
  <conditionalFormatting sqref="O244">
    <cfRule type="expression" dxfId="83" priority="106" stopIfTrue="1">
      <formula>$L232&lt;&gt;""</formula>
    </cfRule>
  </conditionalFormatting>
  <conditionalFormatting sqref="L244">
    <cfRule type="expression" dxfId="82" priority="105" stopIfTrue="1">
      <formula>$L232&lt;&gt;""</formula>
    </cfRule>
  </conditionalFormatting>
  <conditionalFormatting sqref="M241:N241">
    <cfRule type="expression" dxfId="81" priority="104" stopIfTrue="1">
      <formula>$L232&lt;&gt;""</formula>
    </cfRule>
  </conditionalFormatting>
  <conditionalFormatting sqref="M242:N242">
    <cfRule type="expression" dxfId="80" priority="103" stopIfTrue="1">
      <formula>$L232&lt;&gt;""</formula>
    </cfRule>
  </conditionalFormatting>
  <conditionalFormatting sqref="M243:N243">
    <cfRule type="expression" dxfId="79" priority="102" stopIfTrue="1">
      <formula>$L232&lt;&gt;""</formula>
    </cfRule>
  </conditionalFormatting>
  <conditionalFormatting sqref="O243">
    <cfRule type="expression" dxfId="78" priority="101" stopIfTrue="1">
      <formula>$L232&lt;&gt;""</formula>
    </cfRule>
  </conditionalFormatting>
  <conditionalFormatting sqref="O242">
    <cfRule type="expression" dxfId="77" priority="100" stopIfTrue="1">
      <formula>$L232&lt;&gt;""</formula>
    </cfRule>
  </conditionalFormatting>
  <conditionalFormatting sqref="L241:L243">
    <cfRule type="expression" dxfId="76" priority="99">
      <formula>$L232&lt;&gt;""</formula>
    </cfRule>
  </conditionalFormatting>
  <conditionalFormatting sqref="P241">
    <cfRule type="expression" dxfId="75" priority="98" stopIfTrue="1">
      <formula>$L232&lt;&gt;""</formula>
    </cfRule>
  </conditionalFormatting>
  <conditionalFormatting sqref="P242">
    <cfRule type="expression" dxfId="74" priority="97" stopIfTrue="1">
      <formula>$L232&lt;&gt;""</formula>
    </cfRule>
  </conditionalFormatting>
  <conditionalFormatting sqref="P244">
    <cfRule type="expression" dxfId="73" priority="96" stopIfTrue="1">
      <formula>$L232&lt;&gt;""</formula>
    </cfRule>
  </conditionalFormatting>
  <conditionalFormatting sqref="M77:M78">
    <cfRule type="expression" dxfId="72" priority="75" stopIfTrue="1">
      <formula>$L75&lt;&gt;""</formula>
    </cfRule>
  </conditionalFormatting>
  <conditionalFormatting sqref="O74">
    <cfRule type="expression" dxfId="71" priority="74" stopIfTrue="1">
      <formula>$L72&lt;&gt;""</formula>
    </cfRule>
  </conditionalFormatting>
  <conditionalFormatting sqref="P74">
    <cfRule type="expression" dxfId="70" priority="73" stopIfTrue="1">
      <formula>$L72&lt;&gt;""</formula>
    </cfRule>
  </conditionalFormatting>
  <conditionalFormatting sqref="M77:N77">
    <cfRule type="expression" dxfId="69" priority="72" stopIfTrue="1">
      <formula>$L72&lt;&gt;""</formula>
    </cfRule>
  </conditionalFormatting>
  <conditionalFormatting sqref="M78:N78">
    <cfRule type="expression" dxfId="68" priority="71" stopIfTrue="1">
      <formula>$L72&lt;&gt;""</formula>
    </cfRule>
  </conditionalFormatting>
  <conditionalFormatting sqref="L79">
    <cfRule type="expression" dxfId="67" priority="69" stopIfTrue="1">
      <formula>$L72&lt;&gt;""</formula>
    </cfRule>
  </conditionalFormatting>
  <conditionalFormatting sqref="O75">
    <cfRule type="expression" dxfId="66" priority="68" stopIfTrue="1">
      <formula>$L72&lt;&gt;""</formula>
    </cfRule>
  </conditionalFormatting>
  <conditionalFormatting sqref="P75">
    <cfRule type="expression" dxfId="65" priority="67" stopIfTrue="1">
      <formula>$L72&lt;&gt;""</formula>
    </cfRule>
  </conditionalFormatting>
  <conditionalFormatting sqref="O76">
    <cfRule type="expression" dxfId="64" priority="66" stopIfTrue="1">
      <formula>$L72&lt;&gt;""</formula>
    </cfRule>
  </conditionalFormatting>
  <conditionalFormatting sqref="P76">
    <cfRule type="expression" dxfId="63" priority="65" stopIfTrue="1">
      <formula>$L72&lt;&gt;""</formula>
    </cfRule>
  </conditionalFormatting>
  <conditionalFormatting sqref="O77">
    <cfRule type="expression" dxfId="62" priority="64" stopIfTrue="1">
      <formula>$L72&lt;&gt;""</formula>
    </cfRule>
  </conditionalFormatting>
  <conditionalFormatting sqref="P77">
    <cfRule type="expression" dxfId="61" priority="63" stopIfTrue="1">
      <formula>$L72&lt;&gt;""</formula>
    </cfRule>
  </conditionalFormatting>
  <conditionalFormatting sqref="O78">
    <cfRule type="expression" dxfId="60" priority="62" stopIfTrue="1">
      <formula>$L72&lt;&gt;""</formula>
    </cfRule>
  </conditionalFormatting>
  <conditionalFormatting sqref="P78">
    <cfRule type="expression" dxfId="59" priority="61" stopIfTrue="1">
      <formula>$L72&lt;&gt;""</formula>
    </cfRule>
  </conditionalFormatting>
  <conditionalFormatting sqref="O79">
    <cfRule type="expression" dxfId="58" priority="58" stopIfTrue="1">
      <formula>$L72&lt;&gt;""</formula>
    </cfRule>
  </conditionalFormatting>
  <conditionalFormatting sqref="P79">
    <cfRule type="expression" dxfId="57" priority="57" stopIfTrue="1">
      <formula>$L72&lt;&gt;""</formula>
    </cfRule>
  </conditionalFormatting>
  <conditionalFormatting sqref="M75">
    <cfRule type="expression" dxfId="56" priority="56" stopIfTrue="1">
      <formula>$L72&lt;&gt;""</formula>
    </cfRule>
  </conditionalFormatting>
  <conditionalFormatting sqref="M75:N75">
    <cfRule type="expression" dxfId="55" priority="55" stopIfTrue="1">
      <formula>$L72&lt;&gt;""</formula>
    </cfRule>
  </conditionalFormatting>
  <conditionalFormatting sqref="M75:N75">
    <cfRule type="expression" dxfId="54" priority="54" stopIfTrue="1">
      <formula>$L73&lt;&gt;""</formula>
    </cfRule>
  </conditionalFormatting>
  <conditionalFormatting sqref="L77:L78">
    <cfRule type="expression" dxfId="53" priority="51" stopIfTrue="1">
      <formula>$L72&lt;&gt;""</formula>
    </cfRule>
  </conditionalFormatting>
  <conditionalFormatting sqref="L75:L76">
    <cfRule type="expression" dxfId="52" priority="50" stopIfTrue="1">
      <formula>$L72&lt;&gt;""</formula>
    </cfRule>
  </conditionalFormatting>
  <conditionalFormatting sqref="L74">
    <cfRule type="expression" dxfId="51" priority="49" stopIfTrue="1">
      <formula>$L72&lt;&gt;""</formula>
    </cfRule>
  </conditionalFormatting>
  <conditionalFormatting sqref="M74">
    <cfRule type="expression" dxfId="50" priority="47" stopIfTrue="1">
      <formula>$L72&lt;&gt;""</formula>
    </cfRule>
  </conditionalFormatting>
  <conditionalFormatting sqref="M74:N74">
    <cfRule type="expression" dxfId="49" priority="46" stopIfTrue="1">
      <formula>$L72&lt;&gt;""</formula>
    </cfRule>
  </conditionalFormatting>
  <conditionalFormatting sqref="M74:N74">
    <cfRule type="expression" dxfId="48" priority="45" stopIfTrue="1">
      <formula>$L72&lt;&gt;""</formula>
    </cfRule>
  </conditionalFormatting>
  <conditionalFormatting sqref="M76">
    <cfRule type="expression" dxfId="47" priority="42" stopIfTrue="1">
      <formula>$L72&lt;&gt;""</formula>
    </cfRule>
  </conditionalFormatting>
  <conditionalFormatting sqref="M76:N76">
    <cfRule type="expression" dxfId="46" priority="41" stopIfTrue="1">
      <formula>$L72&lt;&gt;""</formula>
    </cfRule>
  </conditionalFormatting>
  <conditionalFormatting sqref="M76:N76">
    <cfRule type="expression" dxfId="45" priority="40" stopIfTrue="1">
      <formula>#REF!&lt;&gt;""</formula>
    </cfRule>
  </conditionalFormatting>
  <conditionalFormatting sqref="O86">
    <cfRule type="expression" dxfId="44" priority="39" stopIfTrue="1">
      <formula>$L72&lt;&gt;""</formula>
    </cfRule>
  </conditionalFormatting>
  <conditionalFormatting sqref="P86">
    <cfRule type="expression" dxfId="43" priority="38" stopIfTrue="1">
      <formula>$L72&lt;&gt;""</formula>
    </cfRule>
  </conditionalFormatting>
  <conditionalFormatting sqref="L86">
    <cfRule type="expression" dxfId="42" priority="37" stopIfTrue="1">
      <formula>$L72&lt;&gt;""</formula>
    </cfRule>
  </conditionalFormatting>
  <conditionalFormatting sqref="M86:N86">
    <cfRule type="expression" dxfId="41" priority="36" stopIfTrue="1">
      <formula>$L72&lt;&gt;""</formula>
    </cfRule>
  </conditionalFormatting>
  <conditionalFormatting sqref="L81">
    <cfRule type="expression" dxfId="40" priority="35" stopIfTrue="1">
      <formula>$L72&lt;&gt;""</formula>
    </cfRule>
  </conditionalFormatting>
  <conditionalFormatting sqref="O81">
    <cfRule type="expression" dxfId="39" priority="34" stopIfTrue="1">
      <formula>$L72&lt;&gt;""</formula>
    </cfRule>
  </conditionalFormatting>
  <conditionalFormatting sqref="O84">
    <cfRule type="expression" dxfId="38" priority="33" stopIfTrue="1">
      <formula>$L72&lt;&gt;""</formula>
    </cfRule>
  </conditionalFormatting>
  <conditionalFormatting sqref="L84">
    <cfRule type="expression" dxfId="37" priority="32" stopIfTrue="1">
      <formula>$L72&lt;&gt;""</formula>
    </cfRule>
  </conditionalFormatting>
  <conditionalFormatting sqref="M81:N81">
    <cfRule type="expression" dxfId="36" priority="31" stopIfTrue="1">
      <formula>$L72&lt;&gt;""</formula>
    </cfRule>
  </conditionalFormatting>
  <conditionalFormatting sqref="M82:N82">
    <cfRule type="expression" dxfId="35" priority="30" stopIfTrue="1">
      <formula>$L72&lt;&gt;""</formula>
    </cfRule>
  </conditionalFormatting>
  <conditionalFormatting sqref="M83:N83">
    <cfRule type="expression" dxfId="34" priority="29" stopIfTrue="1">
      <formula>$L72&lt;&gt;""</formula>
    </cfRule>
  </conditionalFormatting>
  <conditionalFormatting sqref="O83">
    <cfRule type="expression" dxfId="33" priority="28" stopIfTrue="1">
      <formula>$L72&lt;&gt;""</formula>
    </cfRule>
  </conditionalFormatting>
  <conditionalFormatting sqref="O82">
    <cfRule type="expression" dxfId="32" priority="27" stopIfTrue="1">
      <formula>$L72&lt;&gt;""</formula>
    </cfRule>
  </conditionalFormatting>
  <conditionalFormatting sqref="L81:L83">
    <cfRule type="expression" dxfId="31" priority="26">
      <formula>$L72&lt;&gt;""</formula>
    </cfRule>
  </conditionalFormatting>
  <conditionalFormatting sqref="P81">
    <cfRule type="expression" dxfId="30" priority="25" stopIfTrue="1">
      <formula>$L72&lt;&gt;""</formula>
    </cfRule>
  </conditionalFormatting>
  <conditionalFormatting sqref="P82">
    <cfRule type="expression" dxfId="29" priority="24" stopIfTrue="1">
      <formula>$L72&lt;&gt;""</formula>
    </cfRule>
  </conditionalFormatting>
  <conditionalFormatting sqref="P84">
    <cfRule type="expression" dxfId="28" priority="23" stopIfTrue="1">
      <formula>$L72&lt;&gt;""</formula>
    </cfRule>
  </conditionalFormatting>
  <conditionalFormatting sqref="P83">
    <cfRule type="expression" dxfId="27" priority="22" stopIfTrue="1">
      <formula>$L72&lt;&gt;""</formula>
    </cfRule>
  </conditionalFormatting>
  <conditionalFormatting sqref="L66 J66">
    <cfRule type="expression" dxfId="26" priority="21" stopIfTrue="1">
      <formula>ISNUMBER($L$66)</formula>
    </cfRule>
  </conditionalFormatting>
  <conditionalFormatting sqref="M189:N189 M173:N173 M157:N157 M141:N141 M125:N125 M109:N109 M93:N93 M77:N77 M237:N237 M221:N221 M205:N205">
    <cfRule type="expression" dxfId="25" priority="2151" stopIfTrue="1">
      <formula>#REF!&lt;&gt;""</formula>
    </cfRule>
  </conditionalFormatting>
  <conditionalFormatting sqref="L187 L171 L155 L139 L123 L107 L91 L75 L235 L219 L203">
    <cfRule type="expression" dxfId="24" priority="2154" stopIfTrue="1">
      <formula>$L74&lt;&gt;""</formula>
    </cfRule>
  </conditionalFormatting>
  <conditionalFormatting sqref="E187 E171 E155 E139 E123 E107 E91 E75 E235 E219 E203">
    <cfRule type="expression" dxfId="23" priority="2158" stopIfTrue="1">
      <formula>$E74&lt;&gt;""</formula>
    </cfRule>
  </conditionalFormatting>
  <conditionalFormatting sqref="E188 E172 E156 E140 E124 E108 E92 E76 E236 E220 E204">
    <cfRule type="expression" dxfId="22" priority="2160" stopIfTrue="1">
      <formula>#REF!&lt;&gt;""</formula>
    </cfRule>
  </conditionalFormatting>
  <conditionalFormatting sqref="L88">
    <cfRule type="expression" dxfId="21" priority="20" stopIfTrue="1">
      <formula>L88&lt;&gt;""</formula>
    </cfRule>
  </conditionalFormatting>
  <conditionalFormatting sqref="L104">
    <cfRule type="expression" dxfId="20" priority="19" stopIfTrue="1">
      <formula>L104&lt;&gt;""</formula>
    </cfRule>
  </conditionalFormatting>
  <conditionalFormatting sqref="L120">
    <cfRule type="expression" dxfId="19" priority="18" stopIfTrue="1">
      <formula>L120&lt;&gt;""</formula>
    </cfRule>
  </conditionalFormatting>
  <conditionalFormatting sqref="L136">
    <cfRule type="expression" dxfId="18" priority="17" stopIfTrue="1">
      <formula>L136&lt;&gt;""</formula>
    </cfRule>
  </conditionalFormatting>
  <conditionalFormatting sqref="L152">
    <cfRule type="expression" dxfId="17" priority="16" stopIfTrue="1">
      <formula>L152&lt;&gt;""</formula>
    </cfRule>
  </conditionalFormatting>
  <conditionalFormatting sqref="L168">
    <cfRule type="expression" dxfId="16" priority="15" stopIfTrue="1">
      <formula>L168&lt;&gt;""</formula>
    </cfRule>
  </conditionalFormatting>
  <conditionalFormatting sqref="L184">
    <cfRule type="expression" dxfId="15" priority="14" stopIfTrue="1">
      <formula>L184&lt;&gt;""</formula>
    </cfRule>
  </conditionalFormatting>
  <conditionalFormatting sqref="L200">
    <cfRule type="expression" dxfId="14" priority="13" stopIfTrue="1">
      <formula>L200&lt;&gt;""</formula>
    </cfRule>
  </conditionalFormatting>
  <conditionalFormatting sqref="L216">
    <cfRule type="expression" dxfId="13" priority="12" stopIfTrue="1">
      <formula>L216&lt;&gt;""</formula>
    </cfRule>
  </conditionalFormatting>
  <conditionalFormatting sqref="L232">
    <cfRule type="expression" dxfId="12" priority="11" stopIfTrue="1">
      <formula>L232&lt;&gt;""</formula>
    </cfRule>
  </conditionalFormatting>
  <conditionalFormatting sqref="E88:J88">
    <cfRule type="expression" dxfId="11" priority="10" stopIfTrue="1">
      <formula>E88&lt;&gt;""</formula>
    </cfRule>
  </conditionalFormatting>
  <conditionalFormatting sqref="E104:J104">
    <cfRule type="expression" dxfId="10" priority="9" stopIfTrue="1">
      <formula>E104&lt;&gt;""</formula>
    </cfRule>
  </conditionalFormatting>
  <conditionalFormatting sqref="E120:J120">
    <cfRule type="expression" dxfId="9" priority="8" stopIfTrue="1">
      <formula>E120&lt;&gt;""</formula>
    </cfRule>
  </conditionalFormatting>
  <conditionalFormatting sqref="E136:J136">
    <cfRule type="expression" dxfId="8" priority="7" stopIfTrue="1">
      <formula>E136&lt;&gt;""</formula>
    </cfRule>
  </conditionalFormatting>
  <conditionalFormatting sqref="E152:J152">
    <cfRule type="expression" dxfId="7" priority="6" stopIfTrue="1">
      <formula>E152&lt;&gt;""</formula>
    </cfRule>
  </conditionalFormatting>
  <conditionalFormatting sqref="E168:J168">
    <cfRule type="expression" dxfId="6" priority="5" stopIfTrue="1">
      <formula>E168&lt;&gt;""</formula>
    </cfRule>
  </conditionalFormatting>
  <conditionalFormatting sqref="E184:J184">
    <cfRule type="expression" dxfId="5" priority="4" stopIfTrue="1">
      <formula>E184&lt;&gt;""</formula>
    </cfRule>
  </conditionalFormatting>
  <conditionalFormatting sqref="E200:J200">
    <cfRule type="expression" dxfId="4" priority="3" stopIfTrue="1">
      <formula>E200&lt;&gt;""</formula>
    </cfRule>
  </conditionalFormatting>
  <conditionalFormatting sqref="E216:J216">
    <cfRule type="expression" dxfId="3" priority="2" stopIfTrue="1">
      <formula>E216&lt;&gt;""</formula>
    </cfRule>
  </conditionalFormatting>
  <conditionalFormatting sqref="E232:J232">
    <cfRule type="expression" dxfId="2" priority="1" stopIfTrue="1">
      <formula>E232&lt;&gt;""</formula>
    </cfRule>
  </conditionalFormatting>
  <dataValidations disablePrompts="1" count="1">
    <dataValidation type="list" allowBlank="1" showInputMessage="1" showErrorMessage="1" sqref="E44">
      <formula1>$F$24:$F$44</formula1>
    </dataValidation>
  </dataValidations>
  <hyperlinks>
    <hyperlink ref="A4" location="'2. Hoja de trabajo. Consumos'!A1" display="2. Hoja de trabajo. Consumos"/>
    <hyperlink ref="A6" location="'3. Instalaciones fijas'!A1" display="3. Instalaciones fijas"/>
    <hyperlink ref="A9" location="'5. Emisiones Fugitivas'!A1" display="5. Emisiones fugitivas"/>
    <hyperlink ref="A8" location="'4. Vehículos y maquinaria'!A1" display="4. Vehículos y maquinaria"/>
    <hyperlink ref="A3" location="'1.Datos generales municipio'!A1" display="1. Datos del municipio"/>
    <hyperlink ref="A11" location="'6. Información adicional'!A1" display="6. Información adicional"/>
    <hyperlink ref="A13" location="'7.Electricidad y otras energías'!A1" display="7. Electricidad y otras energías"/>
    <hyperlink ref="A14" location="'8. Informe final. Resultados'!A1" display="8. Informe final: Resultados"/>
    <hyperlink ref="A15" location="'9. Factores de emisión'!A1" display="9. Factores de emisión"/>
    <hyperlink ref="A16" location="'10. Revisiones calculadora'!A1" display="10. Revisiones de la calculadora"/>
  </hyperlinks>
  <pageMargins left="0.70866141732283472" right="0.70866141732283472" top="0.74803149606299213" bottom="0.74803149606299213" header="0.31496062992125984" footer="0.31496062992125984"/>
  <pageSetup paperSize="9" scale="10" orientation="landscape" horizontalDpi="300" verticalDpi="300" r:id="rId1"/>
  <ignoredErrors>
    <ignoredError sqref="L200 L216 E216 E200 L184 E232 L232 L152 L168 E168 E152 E136 L136 L120 E120 E104:E105 L104 L88 E88 L72 E72"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D26E2A22C79B44FA9E8CD1542DDBB92" ma:contentTypeVersion="14" ma:contentTypeDescription="Crear nuevo documento." ma:contentTypeScope="" ma:versionID="60477ef0b14b3803c0d6818e2e021b3f">
  <xsd:schema xmlns:xsd="http://www.w3.org/2001/XMLSchema" xmlns:xs="http://www.w3.org/2001/XMLSchema" xmlns:p="http://schemas.microsoft.com/office/2006/metadata/properties" xmlns:ns2="658e9393-f36b-4461-a2a3-e648be68309a" xmlns:ns3="71674114-9548-4918-bfbe-4a235b8713d9" targetNamespace="http://schemas.microsoft.com/office/2006/metadata/properties" ma:root="true" ma:fieldsID="d0d1a1c6c76e2e3aa09dbda3c2d9ee5a" ns2:_="" ns3:_="">
    <xsd:import namespace="658e9393-f36b-4461-a2a3-e648be68309a"/>
    <xsd:import namespace="71674114-9548-4918-bfbe-4a235b8713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e9393-f36b-4461-a2a3-e648be683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da205269-1969-41d6-8661-31edbc50e23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674114-9548-4918-bfbe-4a235b8713d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1beab18-5032-48ca-809c-f25123b63da9}" ma:internalName="TaxCatchAll" ma:showField="CatchAllData" ma:web="71674114-9548-4918-bfbe-4a235b8713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58e9393-f36b-4461-a2a3-e648be68309a">
      <Terms xmlns="http://schemas.microsoft.com/office/infopath/2007/PartnerControls"/>
    </lcf76f155ced4ddcb4097134ff3c332f>
    <TaxCatchAll xmlns="71674114-9548-4918-bfbe-4a235b8713d9" xsi:nil="true"/>
  </documentManagement>
</p:properties>
</file>

<file path=customXml/itemProps1.xml><?xml version="1.0" encoding="utf-8"?>
<ds:datastoreItem xmlns:ds="http://schemas.openxmlformats.org/officeDocument/2006/customXml" ds:itemID="{1D28F874-47B7-428C-9454-64BBB8C339F4}">
  <ds:schemaRefs>
    <ds:schemaRef ds:uri="http://schemas.microsoft.com/sharepoint/v3/contenttype/forms"/>
  </ds:schemaRefs>
</ds:datastoreItem>
</file>

<file path=customXml/itemProps2.xml><?xml version="1.0" encoding="utf-8"?>
<ds:datastoreItem xmlns:ds="http://schemas.openxmlformats.org/officeDocument/2006/customXml" ds:itemID="{1466B17B-43D3-4060-9EFD-25B3D86BE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e9393-f36b-4461-a2a3-e648be68309a"/>
    <ds:schemaRef ds:uri="71674114-9548-4918-bfbe-4a235b8713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962839-1EA3-4353-89A5-FD5B267F52C2}">
  <ds:schemaRefs>
    <ds:schemaRef ds:uri="http://purl.org/dc/terms/"/>
    <ds:schemaRef ds:uri="http://schemas.microsoft.com/office/infopath/2007/PartnerControls"/>
    <ds:schemaRef ds:uri="71674114-9548-4918-bfbe-4a235b8713d9"/>
    <ds:schemaRef ds:uri="http://www.w3.org/XML/1998/namespace"/>
    <ds:schemaRef ds:uri="http://purl.org/dc/dcmitype/"/>
    <ds:schemaRef ds:uri="http://schemas.microsoft.com/office/2006/documentManagement/types"/>
    <ds:schemaRef ds:uri="http://schemas.openxmlformats.org/package/2006/metadata/core-properties"/>
    <ds:schemaRef ds:uri="658e9393-f36b-4461-a2a3-e648be68309a"/>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227</vt:i4>
      </vt:variant>
    </vt:vector>
  </HeadingPairs>
  <TitlesOfParts>
    <vt:vector size="239" baseType="lpstr">
      <vt:lpstr>CONTENIDO</vt:lpstr>
      <vt:lpstr>1.Datos generales municipio</vt:lpstr>
      <vt:lpstr>2. Hoja de trabajo. Consumos</vt:lpstr>
      <vt:lpstr>3. Instalaciones fijas</vt:lpstr>
      <vt:lpstr>4. Vehículos y maquinaria</vt:lpstr>
      <vt:lpstr>5. Emisiones Fugitivas</vt:lpstr>
      <vt:lpstr>6. Información adicional</vt:lpstr>
      <vt:lpstr>7.Electricidad y otras energías</vt:lpstr>
      <vt:lpstr>8. Informe final. Resultados</vt:lpstr>
      <vt:lpstr>9. Factores de emisión</vt:lpstr>
      <vt:lpstr>10. Revisiones calculadora</vt:lpstr>
      <vt:lpstr>Datos</vt:lpstr>
      <vt:lpstr>_Com2007</vt:lpstr>
      <vt:lpstr>_Com2008</vt:lpstr>
      <vt:lpstr>_Com2009</vt:lpstr>
      <vt:lpstr>_Com2010</vt:lpstr>
      <vt:lpstr>_Com2011</vt:lpstr>
      <vt:lpstr>_Com2012</vt:lpstr>
      <vt:lpstr>_Com2013</vt:lpstr>
      <vt:lpstr>_Com2014</vt:lpstr>
      <vt:lpstr>_Com2015</vt:lpstr>
      <vt:lpstr>_Com2016</vt:lpstr>
      <vt:lpstr>_Com2017</vt:lpstr>
      <vt:lpstr>_Com2018</vt:lpstr>
      <vt:lpstr>_Com2019</vt:lpstr>
      <vt:lpstr>_Com2020</vt:lpstr>
      <vt:lpstr>_Com2021</vt:lpstr>
      <vt:lpstr>_Com2022</vt:lpstr>
      <vt:lpstr>_Mix2007</vt:lpstr>
      <vt:lpstr>_Mix2008</vt:lpstr>
      <vt:lpstr>_Mix2009</vt:lpstr>
      <vt:lpstr>_Mix2010</vt:lpstr>
      <vt:lpstr>_Mix2011</vt:lpstr>
      <vt:lpstr>_Mix2012</vt:lpstr>
      <vt:lpstr>_Mix2013</vt:lpstr>
      <vt:lpstr>_Mix2014</vt:lpstr>
      <vt:lpstr>_Mix2015</vt:lpstr>
      <vt:lpstr>_Mix2016</vt:lpstr>
      <vt:lpstr>_Mix2017</vt:lpstr>
      <vt:lpstr>_Mix2018</vt:lpstr>
      <vt:lpstr>_Mix2019</vt:lpstr>
      <vt:lpstr>_Mix2020</vt:lpstr>
      <vt:lpstr>_Mix2021</vt:lpstr>
      <vt:lpstr>_Mix2022</vt:lpstr>
      <vt:lpstr>Año</vt:lpstr>
      <vt:lpstr>Categoría_Veh</vt:lpstr>
      <vt:lpstr>Comb_fijas</vt:lpstr>
      <vt:lpstr>Comb_Maq_1_2007</vt:lpstr>
      <vt:lpstr>Comb_Maq_1_2008</vt:lpstr>
      <vt:lpstr>Comb_Maq_1_2009</vt:lpstr>
      <vt:lpstr>Comb_Maq_1_2010</vt:lpstr>
      <vt:lpstr>Comb_Maq_1_2011</vt:lpstr>
      <vt:lpstr>Comb_Maq_1_2012</vt:lpstr>
      <vt:lpstr>Comb_Maq_1_2013</vt:lpstr>
      <vt:lpstr>Comb_Maq_1_2014</vt:lpstr>
      <vt:lpstr>Comb_Maq_1_2015</vt:lpstr>
      <vt:lpstr>Comb_Maq_1_2016</vt:lpstr>
      <vt:lpstr>Comb_Maq_1_2017</vt:lpstr>
      <vt:lpstr>Comb_Maq_1_2018</vt:lpstr>
      <vt:lpstr>Comb_Maq_1_2019</vt:lpstr>
      <vt:lpstr>Comb_Maq_1_2020</vt:lpstr>
      <vt:lpstr>Comb_Maq_1_2021</vt:lpstr>
      <vt:lpstr>Comb_Maq_1_2022</vt:lpstr>
      <vt:lpstr>Comb_Maq_2_2007</vt:lpstr>
      <vt:lpstr>Comb_Maq_2_2008</vt:lpstr>
      <vt:lpstr>Comb_Maq_2_2009</vt:lpstr>
      <vt:lpstr>Comb_Maq_2_2010</vt:lpstr>
      <vt:lpstr>Comb_Maq_2_2011</vt:lpstr>
      <vt:lpstr>Comb_Maq_2_2012</vt:lpstr>
      <vt:lpstr>Comb_Maq_2_2013</vt:lpstr>
      <vt:lpstr>Comb_Maq_2_2014</vt:lpstr>
      <vt:lpstr>Comb_Maq_2_2015</vt:lpstr>
      <vt:lpstr>Comb_Maq_2_2016</vt:lpstr>
      <vt:lpstr>Comb_Maq_2_2017</vt:lpstr>
      <vt:lpstr>Comb_Maq_2_2018</vt:lpstr>
      <vt:lpstr>Comb_Maq_2_2019</vt:lpstr>
      <vt:lpstr>Comb_Maq_2_2020</vt:lpstr>
      <vt:lpstr>Comb_Maq_2_2021</vt:lpstr>
      <vt:lpstr>Comb_Maq_2_2022</vt:lpstr>
      <vt:lpstr>Comb_Maq_3_2007</vt:lpstr>
      <vt:lpstr>Comb_Maq_3_2008</vt:lpstr>
      <vt:lpstr>Comb_Maq_3_2009</vt:lpstr>
      <vt:lpstr>Comb_Maq_3_2010</vt:lpstr>
      <vt:lpstr>Comb_Maq_3_2011</vt:lpstr>
      <vt:lpstr>Comb_Maq_3_2012</vt:lpstr>
      <vt:lpstr>Comb_Maq_3_2013</vt:lpstr>
      <vt:lpstr>Comb_Maq_3_2014</vt:lpstr>
      <vt:lpstr>Comb_Maq_3_2015</vt:lpstr>
      <vt:lpstr>Comb_Maq_3_2016</vt:lpstr>
      <vt:lpstr>Comb_Maq_3_2017</vt:lpstr>
      <vt:lpstr>Comb_Maq_3_2018</vt:lpstr>
      <vt:lpstr>Comb_Maq_3_2019</vt:lpstr>
      <vt:lpstr>Comb_Maq_3_2020</vt:lpstr>
      <vt:lpstr>Comb_Maq_3_2021</vt:lpstr>
      <vt:lpstr>Comb_Maq_3_2022</vt:lpstr>
      <vt:lpstr>Comb_Veh_1_2007</vt:lpstr>
      <vt:lpstr>Comb_Veh_1_2008</vt:lpstr>
      <vt:lpstr>Comb_Veh_1_2009</vt:lpstr>
      <vt:lpstr>Comb_Veh_1_2010</vt:lpstr>
      <vt:lpstr>Comb_Veh_1_2011</vt:lpstr>
      <vt:lpstr>Comb_Veh_1_2012</vt:lpstr>
      <vt:lpstr>Comb_Veh_1_2013</vt:lpstr>
      <vt:lpstr>Comb_Veh_1_2014</vt:lpstr>
      <vt:lpstr>Comb_Veh_1_2015</vt:lpstr>
      <vt:lpstr>Comb_Veh_1_2016</vt:lpstr>
      <vt:lpstr>Comb_Veh_1_2017</vt:lpstr>
      <vt:lpstr>Comb_Veh_1_2018</vt:lpstr>
      <vt:lpstr>Comb_Veh_1_2019</vt:lpstr>
      <vt:lpstr>Comb_Veh_1_2020</vt:lpstr>
      <vt:lpstr>Comb_Veh_1_2021</vt:lpstr>
      <vt:lpstr>Comb_Veh_1_2022</vt:lpstr>
      <vt:lpstr>Comb_Veh_2_2007</vt:lpstr>
      <vt:lpstr>Comb_Veh_2_2008</vt:lpstr>
      <vt:lpstr>Comb_Veh_2_2009</vt:lpstr>
      <vt:lpstr>Comb_Veh_2_2010</vt:lpstr>
      <vt:lpstr>Comb_Veh_2_2011</vt:lpstr>
      <vt:lpstr>Comb_Veh_2_2012</vt:lpstr>
      <vt:lpstr>Comb_Veh_2_2013</vt:lpstr>
      <vt:lpstr>Comb_Veh_2_2014</vt:lpstr>
      <vt:lpstr>Comb_Veh_2_2015</vt:lpstr>
      <vt:lpstr>Comb_Veh_2_2016</vt:lpstr>
      <vt:lpstr>Comb_Veh_2_2017</vt:lpstr>
      <vt:lpstr>Comb_Veh_2_2018</vt:lpstr>
      <vt:lpstr>Comb_Veh_2_2019</vt:lpstr>
      <vt:lpstr>Comb_Veh_2_2020</vt:lpstr>
      <vt:lpstr>Comb_Veh_2_2021</vt:lpstr>
      <vt:lpstr>Comb_Veh_2_2022</vt:lpstr>
      <vt:lpstr>Comb_Veh_3_2007</vt:lpstr>
      <vt:lpstr>Comb_Veh_3_2008</vt:lpstr>
      <vt:lpstr>Comb_Veh_3_2009</vt:lpstr>
      <vt:lpstr>Comb_Veh_3_2010</vt:lpstr>
      <vt:lpstr>Comb_Veh_3_2011</vt:lpstr>
      <vt:lpstr>Comb_Veh_3_2012</vt:lpstr>
      <vt:lpstr>Comb_Veh_3_2013</vt:lpstr>
      <vt:lpstr>Comb_Veh_3_2014</vt:lpstr>
      <vt:lpstr>Comb_Veh_3_2015</vt:lpstr>
      <vt:lpstr>Comb_Veh_3_2016</vt:lpstr>
      <vt:lpstr>Comb_Veh_3_2017</vt:lpstr>
      <vt:lpstr>Comb_Veh_3_2018</vt:lpstr>
      <vt:lpstr>Comb_Veh_3_2019</vt:lpstr>
      <vt:lpstr>Comb_Veh_3_2020</vt:lpstr>
      <vt:lpstr>Comb_Veh_3_2021</vt:lpstr>
      <vt:lpstr>Comb_Veh_3_2022</vt:lpstr>
      <vt:lpstr>Comb_Veh_4_2007</vt:lpstr>
      <vt:lpstr>Comb_Veh_4_2008</vt:lpstr>
      <vt:lpstr>Comb_Veh_4_2009</vt:lpstr>
      <vt:lpstr>Comb_Veh_4_2010</vt:lpstr>
      <vt:lpstr>Comb_Veh_4_2011</vt:lpstr>
      <vt:lpstr>Comb_Veh_4_2012</vt:lpstr>
      <vt:lpstr>Comb_Veh_4_2013</vt:lpstr>
      <vt:lpstr>Comb_Veh_4_2014</vt:lpstr>
      <vt:lpstr>Comb_Veh_4_2015</vt:lpstr>
      <vt:lpstr>Comb_Veh_4_2016</vt:lpstr>
      <vt:lpstr>Comb_Veh_4_2017</vt:lpstr>
      <vt:lpstr>Comb_Veh_4_2018</vt:lpstr>
      <vt:lpstr>Comb_Veh_4_2019</vt:lpstr>
      <vt:lpstr>Comb_Veh_4_2020</vt:lpstr>
      <vt:lpstr>Comb_Veh_4_2021</vt:lpstr>
      <vt:lpstr>Comb_Veh_4_2022</vt:lpstr>
      <vt:lpstr>Comb_Veh_Turismos_2007</vt:lpstr>
      <vt:lpstr>Comb_Veh_Vehículoscomercialesligeros_2007</vt:lpstr>
      <vt:lpstr>Comb_VehA2_1_2007</vt:lpstr>
      <vt:lpstr>Comb_VehA2_1_2008</vt:lpstr>
      <vt:lpstr>Comb_VehA2_1_2009</vt:lpstr>
      <vt:lpstr>Comb_VehA2_1_2010</vt:lpstr>
      <vt:lpstr>Comb_VehA2_1_2011</vt:lpstr>
      <vt:lpstr>Comb_VehA2_1_2012</vt:lpstr>
      <vt:lpstr>Comb_VehA2_1_2013</vt:lpstr>
      <vt:lpstr>Comb_VehA2_1_2014</vt:lpstr>
      <vt:lpstr>Comb_VehA2_1_2015</vt:lpstr>
      <vt:lpstr>Comb_VehA2_1_2016</vt:lpstr>
      <vt:lpstr>Comb_VehA2_1_2017</vt:lpstr>
      <vt:lpstr>Comb_VehA2_1_2018</vt:lpstr>
      <vt:lpstr>Comb_VehA2_1_2019</vt:lpstr>
      <vt:lpstr>Comb_VehA2_1_2020</vt:lpstr>
      <vt:lpstr>Comb_VehA2_1_2021</vt:lpstr>
      <vt:lpstr>Comb_VehA2_1_2022</vt:lpstr>
      <vt:lpstr>Comb_VehA2_2_2007</vt:lpstr>
      <vt:lpstr>Comb_VehA2_2_2008</vt:lpstr>
      <vt:lpstr>Comb_VehA2_2_2009</vt:lpstr>
      <vt:lpstr>Comb_VehA2_2_2010</vt:lpstr>
      <vt:lpstr>Comb_VehA2_2_2011</vt:lpstr>
      <vt:lpstr>Comb_VehA2_2_2012</vt:lpstr>
      <vt:lpstr>Comb_VehA2_2_2013</vt:lpstr>
      <vt:lpstr>Comb_VehA2_2_2014</vt:lpstr>
      <vt:lpstr>Comb_VehA2_2_2015</vt:lpstr>
      <vt:lpstr>Comb_VehA2_2_2016</vt:lpstr>
      <vt:lpstr>Comb_VehA2_2_2017</vt:lpstr>
      <vt:lpstr>Comb_VehA2_2_2018</vt:lpstr>
      <vt:lpstr>Comb_VehA2_2_2019</vt:lpstr>
      <vt:lpstr>Comb_VehA2_2_2020</vt:lpstr>
      <vt:lpstr>Comb_VehA2_2_2021</vt:lpstr>
      <vt:lpstr>Comb_VehA2_2_2022</vt:lpstr>
      <vt:lpstr>Comb_VehA2_3_2007</vt:lpstr>
      <vt:lpstr>Comb_VehA2_3_2008</vt:lpstr>
      <vt:lpstr>Comb_VehA2_3_2009</vt:lpstr>
      <vt:lpstr>Comb_VehA2_3_2010</vt:lpstr>
      <vt:lpstr>Comb_VehA2_3_2011</vt:lpstr>
      <vt:lpstr>Comb_VehA2_3_2012</vt:lpstr>
      <vt:lpstr>Comb_VehA2_3_2013</vt:lpstr>
      <vt:lpstr>Comb_VehA2_3_2014</vt:lpstr>
      <vt:lpstr>Comb_VehA2_3_2015</vt:lpstr>
      <vt:lpstr>Comb_VehA2_3_2016</vt:lpstr>
      <vt:lpstr>Comb_VehA2_3_2017</vt:lpstr>
      <vt:lpstr>Comb_VehA2_3_2018</vt:lpstr>
      <vt:lpstr>Comb_VehA2_3_2019</vt:lpstr>
      <vt:lpstr>Comb_VehA2_3_2020</vt:lpstr>
      <vt:lpstr>Comb_VehA2_3_2021</vt:lpstr>
      <vt:lpstr>Comb_VehA2_3_2022</vt:lpstr>
      <vt:lpstr>Comb_VehA2_4_2007</vt:lpstr>
      <vt:lpstr>Comb_VehA2_4_2008</vt:lpstr>
      <vt:lpstr>Comb_VehA2_4_2009</vt:lpstr>
      <vt:lpstr>Comb_VehA2_4_2010</vt:lpstr>
      <vt:lpstr>Comb_VehA2_4_2011</vt:lpstr>
      <vt:lpstr>Comb_VehA2_4_2012</vt:lpstr>
      <vt:lpstr>Comb_VehA2_4_2013</vt:lpstr>
      <vt:lpstr>Comb_VehA2_4_2014</vt:lpstr>
      <vt:lpstr>Comb_VehA2_4_2015</vt:lpstr>
      <vt:lpstr>Comb_VehA2_4_2016</vt:lpstr>
      <vt:lpstr>Comb_VehA2_4_2017</vt:lpstr>
      <vt:lpstr>Comb_VehA2_4_2018</vt:lpstr>
      <vt:lpstr>Comb_VehA2_4_2019</vt:lpstr>
      <vt:lpstr>Comb_VehA2_4_2020</vt:lpstr>
      <vt:lpstr>Comb_VehA2_4_2021</vt:lpstr>
      <vt:lpstr>Comb_VehA2_4_2022</vt:lpstr>
      <vt:lpstr>Combustible_No_Carr_1</vt:lpstr>
      <vt:lpstr>Combustible_No_Carr_2</vt:lpstr>
      <vt:lpstr>Combustible_No_Carr_3</vt:lpstr>
      <vt:lpstr>Fugitivas_otros</vt:lpstr>
      <vt:lpstr>GdO_1</vt:lpstr>
      <vt:lpstr>GdO_2</vt:lpstr>
      <vt:lpstr>PCA_1</vt:lpstr>
      <vt:lpstr>PCA_2</vt:lpstr>
      <vt:lpstr>Provincia</vt:lpstr>
      <vt:lpstr>Refrigerante</vt:lpstr>
      <vt:lpstr>Tipo_EAdquirida</vt:lpstr>
      <vt:lpstr>Tipo_ER</vt:lpstr>
      <vt:lpstr>Tipo_Maquinaria</vt:lpstr>
      <vt:lpstr>Tipo_transporte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c:creator>
  <cp:lastModifiedBy>Zapata Bastidas, Angela Maria</cp:lastModifiedBy>
  <cp:lastPrinted>2017-01-23T16:49:14Z</cp:lastPrinted>
  <dcterms:created xsi:type="dcterms:W3CDTF">2012-12-08T19:19:39Z</dcterms:created>
  <dcterms:modified xsi:type="dcterms:W3CDTF">2023-06-14T11:08:51Z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0x0101001D26E2A22C79B44FA9E8CD1542DDBB92</vt:lpwstr>
  </property>
</Properties>
</file>